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840"/>
  </bookViews>
  <sheets>
    <sheet name="CONSOLIDADA" sheetId="4" r:id="rId1"/>
    <sheet name="Motorista 44 hs" sheetId="1" r:id="rId2"/>
    <sheet name="Uniforme" sheetId="5" r:id="rId3"/>
    <sheet name="Hora extra 50% e 100%" sheetId="7" r:id="rId4"/>
    <sheet name="Hora extra c adic. noturno" sheetId="9" r:id="rId5"/>
    <sheet name="Diárias" sheetId="8" r:id="rId6"/>
  </sheets>
  <definedNames>
    <definedName name="_xlnm.Print_Area" localSheetId="0">CONSOLIDADA!$A$1:$I$45</definedName>
    <definedName name="_xlnm.Print_Area" localSheetId="3">'Hora extra 50% e 100%'!$A$1:$I$160</definedName>
    <definedName name="_xlnm.Print_Area" localSheetId="1">'Motorista 44 hs'!$A$2:$I$154</definedName>
    <definedName name="Excel_BuiltIn_Print_Area" localSheetId="1">#REF!</definedName>
  </definedNames>
  <calcPr calcId="145621"/>
</workbook>
</file>

<file path=xl/calcChain.xml><?xml version="1.0" encoding="utf-8"?>
<calcChain xmlns="http://schemas.openxmlformats.org/spreadsheetml/2006/main">
  <c r="I149" i="9" l="1"/>
  <c r="F43" i="4" l="1"/>
  <c r="G38" i="4" l="1"/>
  <c r="G39" i="4"/>
  <c r="G40" i="4"/>
  <c r="G41" i="4"/>
  <c r="G42" i="4"/>
  <c r="G37" i="4"/>
  <c r="F29" i="4"/>
  <c r="G24" i="4"/>
  <c r="H24" i="4" s="1"/>
  <c r="G25" i="4"/>
  <c r="H25" i="4" s="1"/>
  <c r="G26" i="4"/>
  <c r="H26" i="4" s="1"/>
  <c r="G27" i="4"/>
  <c r="H27" i="4" s="1"/>
  <c r="G28" i="4"/>
  <c r="H28" i="4" s="1"/>
  <c r="G23" i="4"/>
  <c r="G43" i="4" l="1"/>
  <c r="G29" i="4"/>
  <c r="H23" i="4"/>
  <c r="H29" i="4" s="1"/>
  <c r="F30" i="4" s="1"/>
  <c r="F32" i="4" s="1"/>
  <c r="I66" i="9"/>
  <c r="H96" i="1"/>
  <c r="H82" i="7" l="1"/>
  <c r="I65" i="7"/>
  <c r="H99" i="1" l="1"/>
  <c r="H95" i="1"/>
  <c r="H98" i="1"/>
  <c r="H97" i="1"/>
  <c r="I37" i="1"/>
  <c r="H82" i="1"/>
  <c r="H94" i="9" l="1"/>
  <c r="H93" i="7"/>
  <c r="H94" i="1"/>
  <c r="H43" i="7"/>
  <c r="H43" i="1"/>
  <c r="H43" i="9"/>
  <c r="I65" i="1"/>
  <c r="R22" i="8" l="1"/>
  <c r="I33" i="9" l="1"/>
  <c r="R54" i="8" l="1"/>
  <c r="S35" i="8"/>
  <c r="S34" i="8"/>
  <c r="R16" i="8"/>
  <c r="H141" i="9"/>
  <c r="I108" i="9"/>
  <c r="I109" i="9" s="1"/>
  <c r="I114" i="9" s="1"/>
  <c r="I99" i="9"/>
  <c r="I97" i="9"/>
  <c r="I96" i="9"/>
  <c r="I95" i="9"/>
  <c r="I62" i="9"/>
  <c r="I72" i="9" s="1"/>
  <c r="H52" i="9"/>
  <c r="H58" i="9" s="1"/>
  <c r="I37" i="9"/>
  <c r="I94" i="9" s="1"/>
  <c r="I36" i="9"/>
  <c r="H24" i="9"/>
  <c r="H17" i="9"/>
  <c r="H54" i="8"/>
  <c r="I35" i="8"/>
  <c r="I34" i="8"/>
  <c r="I39" i="8" s="1"/>
  <c r="H22" i="8"/>
  <c r="H16" i="8"/>
  <c r="H140" i="7"/>
  <c r="I107" i="7"/>
  <c r="I108" i="7" s="1"/>
  <c r="I113" i="7" s="1"/>
  <c r="I98" i="7"/>
  <c r="I96" i="7"/>
  <c r="I95" i="7"/>
  <c r="I94" i="7"/>
  <c r="I61" i="7"/>
  <c r="I71" i="7" s="1"/>
  <c r="H51" i="7"/>
  <c r="H57" i="7" s="1"/>
  <c r="I37" i="7"/>
  <c r="I36" i="7"/>
  <c r="H24" i="7"/>
  <c r="H17" i="7"/>
  <c r="I148" i="9" l="1"/>
  <c r="H45" i="9"/>
  <c r="I87" i="9"/>
  <c r="H44" i="7"/>
  <c r="H86" i="7"/>
  <c r="I50" i="9"/>
  <c r="I43" i="9"/>
  <c r="I86" i="9"/>
  <c r="I85" i="7"/>
  <c r="I86" i="7" s="1"/>
  <c r="S60" i="8"/>
  <c r="S65" i="8" s="1"/>
  <c r="S39" i="8"/>
  <c r="S40" i="8" s="1"/>
  <c r="I53" i="9"/>
  <c r="I42" i="9"/>
  <c r="I56" i="9"/>
  <c r="I88" i="9"/>
  <c r="I57" i="9"/>
  <c r="I41" i="9"/>
  <c r="I52" i="9"/>
  <c r="I51" i="9"/>
  <c r="I54" i="9"/>
  <c r="I85" i="9"/>
  <c r="I55" i="9"/>
  <c r="I53" i="7"/>
  <c r="I42" i="7"/>
  <c r="I51" i="7"/>
  <c r="I56" i="7"/>
  <c r="I84" i="7"/>
  <c r="I49" i="7"/>
  <c r="I52" i="7"/>
  <c r="I87" i="7"/>
  <c r="I41" i="7"/>
  <c r="I55" i="7"/>
  <c r="I50" i="7"/>
  <c r="I60" i="8"/>
  <c r="I147" i="7"/>
  <c r="I54" i="7"/>
  <c r="I93" i="7"/>
  <c r="I99" i="7" s="1"/>
  <c r="I90" i="7" l="1"/>
  <c r="I57" i="7"/>
  <c r="I76" i="7" s="1"/>
  <c r="S41" i="8"/>
  <c r="S42" i="8" s="1"/>
  <c r="S43" i="8" s="1"/>
  <c r="I44" i="9"/>
  <c r="I45" i="9" s="1"/>
  <c r="I58" i="9"/>
  <c r="I77" i="9" s="1"/>
  <c r="I79" i="9" s="1"/>
  <c r="I153" i="9" s="1"/>
  <c r="I100" i="9"/>
  <c r="I101" i="9" s="1"/>
  <c r="I102" i="9" s="1"/>
  <c r="I113" i="9" s="1"/>
  <c r="I115" i="9" s="1"/>
  <c r="I91" i="9"/>
  <c r="I43" i="7"/>
  <c r="I100" i="7"/>
  <c r="I101" i="7" s="1"/>
  <c r="I112" i="7" s="1"/>
  <c r="I114" i="7" s="1"/>
  <c r="I44" i="7" l="1"/>
  <c r="S52" i="8"/>
  <c r="S46" i="8"/>
  <c r="S47" i="8"/>
  <c r="I46" i="9"/>
  <c r="I83" i="9" s="1"/>
  <c r="I84" i="9" s="1"/>
  <c r="I65" i="8"/>
  <c r="I40" i="8"/>
  <c r="I45" i="7" l="1"/>
  <c r="I41" i="8"/>
  <c r="I42" i="8" s="1"/>
  <c r="I89" i="9"/>
  <c r="I78" i="7" l="1"/>
  <c r="I148" i="7" s="1"/>
  <c r="I152" i="7" s="1"/>
  <c r="I82" i="7"/>
  <c r="I43" i="8"/>
  <c r="I83" i="7" l="1"/>
  <c r="I88" i="7" s="1"/>
  <c r="I46" i="8"/>
  <c r="I47" i="8"/>
  <c r="I52" i="8"/>
  <c r="I54" i="8" l="1"/>
  <c r="I53" i="8"/>
  <c r="I66" i="8" s="1"/>
  <c r="I67" i="8" s="1"/>
  <c r="D4" i="4" s="1"/>
  <c r="S54" i="8"/>
  <c r="S53" i="8"/>
  <c r="S66" i="8" s="1"/>
  <c r="S67" i="8" s="1"/>
  <c r="D5" i="4" s="1"/>
  <c r="I61" i="1" l="1"/>
  <c r="I71" i="1" s="1"/>
  <c r="G6" i="5" l="1"/>
  <c r="G7" i="5"/>
  <c r="G8" i="5"/>
  <c r="G9" i="5"/>
  <c r="G10" i="5"/>
  <c r="G5" i="5"/>
  <c r="G11" i="5" l="1"/>
  <c r="G12" i="5"/>
  <c r="I118" i="1" l="1"/>
  <c r="I118" i="9"/>
  <c r="I121" i="9" s="1"/>
  <c r="I126" i="9" s="1"/>
  <c r="I127" i="9" s="1"/>
  <c r="I117" i="7"/>
  <c r="I120" i="7" s="1"/>
  <c r="I125" i="7" s="1"/>
  <c r="I126" i="7" s="1"/>
  <c r="I5" i="4"/>
  <c r="I4" i="4"/>
  <c r="H24" i="1"/>
  <c r="H17" i="1"/>
  <c r="H51" i="1"/>
  <c r="H57" i="1" s="1"/>
  <c r="I108" i="1"/>
  <c r="I109" i="1" s="1"/>
  <c r="I114" i="1" s="1"/>
  <c r="H140" i="1"/>
  <c r="I36" i="1"/>
  <c r="I128" i="9" l="1"/>
  <c r="I129" i="9" s="1"/>
  <c r="I130" i="9" s="1"/>
  <c r="I41" i="1"/>
  <c r="I42" i="1"/>
  <c r="H44" i="1"/>
  <c r="H86" i="1"/>
  <c r="I85" i="1"/>
  <c r="I86" i="1" s="1"/>
  <c r="I49" i="1"/>
  <c r="I139" i="9"/>
  <c r="I134" i="9"/>
  <c r="I133" i="9"/>
  <c r="I127" i="7"/>
  <c r="I128" i="7" s="1"/>
  <c r="I129" i="7" s="1"/>
  <c r="I121" i="1"/>
  <c r="I151" i="1" s="1"/>
  <c r="I147" i="1"/>
  <c r="I77" i="1"/>
  <c r="I87" i="1"/>
  <c r="I56" i="1"/>
  <c r="I54" i="1"/>
  <c r="I51" i="1"/>
  <c r="I52" i="1"/>
  <c r="I55" i="1"/>
  <c r="I53" i="1"/>
  <c r="I50" i="1"/>
  <c r="I84" i="1"/>
  <c r="I94" i="1"/>
  <c r="I91" i="1" l="1"/>
  <c r="I95" i="1"/>
  <c r="I96" i="1"/>
  <c r="I98" i="1"/>
  <c r="I97" i="1"/>
  <c r="I141" i="9"/>
  <c r="I140" i="9"/>
  <c r="I154" i="9" s="1"/>
  <c r="I155" i="9" s="1"/>
  <c r="I133" i="7"/>
  <c r="I132" i="7"/>
  <c r="I138" i="7"/>
  <c r="I57" i="1"/>
  <c r="I76" i="1" s="1"/>
  <c r="I43" i="1"/>
  <c r="I44" i="1" s="1"/>
  <c r="I140" i="7" l="1"/>
  <c r="I159" i="9"/>
  <c r="I161" i="9" s="1"/>
  <c r="D9" i="4" s="1"/>
  <c r="I9" i="4" s="1"/>
  <c r="I139" i="7"/>
  <c r="I153" i="7" s="1"/>
  <c r="I154" i="7" s="1"/>
  <c r="I158" i="7" s="1"/>
  <c r="I45" i="1"/>
  <c r="I82" i="1" s="1"/>
  <c r="I83" i="1" s="1"/>
  <c r="I99" i="1"/>
  <c r="I75" i="1" l="1"/>
  <c r="I78" i="1" s="1"/>
  <c r="I148" i="1" s="1"/>
  <c r="I160" i="9"/>
  <c r="D7" i="4" s="1"/>
  <c r="I7" i="4" s="1"/>
  <c r="I160" i="7"/>
  <c r="D8" i="4" s="1"/>
  <c r="I8" i="4" s="1"/>
  <c r="I159" i="7"/>
  <c r="I100" i="1"/>
  <c r="I88" i="1" l="1"/>
  <c r="I149" i="1" s="1"/>
  <c r="D6" i="4"/>
  <c r="I6" i="4" s="1"/>
  <c r="I101" i="1"/>
  <c r="I102" i="1" s="1"/>
  <c r="I113" i="1" s="1"/>
  <c r="I115" i="1" s="1"/>
  <c r="I150" i="1" l="1"/>
  <c r="I152" i="1" s="1"/>
  <c r="I125" i="1"/>
  <c r="I126" i="1" l="1"/>
  <c r="I127" i="1" l="1"/>
  <c r="I128" i="1" l="1"/>
  <c r="I129" i="1" l="1"/>
  <c r="I132" i="1" l="1"/>
  <c r="I133" i="1"/>
  <c r="I138" i="1"/>
  <c r="I140" i="1" l="1"/>
  <c r="I139" i="1"/>
  <c r="I153" i="1" s="1"/>
  <c r="I154" i="1" s="1"/>
  <c r="D3" i="4" s="1"/>
  <c r="G14" i="4" s="1"/>
  <c r="I3" i="4" l="1"/>
  <c r="I10" i="4" l="1"/>
  <c r="G18" i="4" s="1"/>
  <c r="H3" i="4"/>
</calcChain>
</file>

<file path=xl/sharedStrings.xml><?xml version="1.0" encoding="utf-8"?>
<sst xmlns="http://schemas.openxmlformats.org/spreadsheetml/2006/main" count="1098" uniqueCount="270">
  <si>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</si>
  <si>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</si>
  <si>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</si>
  <si>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</si>
  <si>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</si>
  <si>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C</t>
  </si>
  <si>
    <t>Ano do Acordo, Convenção ou Dissídio coletivo</t>
  </si>
  <si>
    <t>D</t>
  </si>
  <si>
    <t>Número de meses de execução contratual</t>
  </si>
  <si>
    <t>IDENTIFICAÇÃO DO SERVIÇO</t>
  </si>
  <si>
    <t>Unidade
 de 
Medida</t>
  </si>
  <si>
    <t xml:space="preserve">Quantidade total a contratar (Em função da unidade de medida) </t>
  </si>
  <si>
    <t>posto</t>
  </si>
  <si>
    <t>-</t>
  </si>
  <si>
    <t>TOTAL DE POSTOS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</si>
  <si>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</si>
  <si>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</si>
  <si>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</si>
  <si>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</si>
  <si>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 xml:space="preserve">Categoria Profissional (vinculada à execução contratual) </t>
  </si>
  <si>
    <t xml:space="preserve">Data-Base da Categoria (dia/mês/ano) </t>
  </si>
  <si>
    <t>Composição da Remuneração (por Posto)</t>
  </si>
  <si>
    <t>Percentual (%)</t>
  </si>
  <si>
    <t xml:space="preserve">Valor 
(R$) </t>
  </si>
  <si>
    <t>E</t>
  </si>
  <si>
    <t>F</t>
  </si>
  <si>
    <t xml:space="preserve">Outros (especificar)                      </t>
  </si>
  <si>
    <t xml:space="preserve">Total da Remuneração para incidir INSS + FGTS + 13º + férias, etc. </t>
  </si>
  <si>
    <t>G</t>
  </si>
  <si>
    <t>Módulo 2 : Encargos e Benefícios Anuais, Mensais e Diários</t>
  </si>
  <si>
    <t>2.1</t>
  </si>
  <si>
    <t>Valor (R$)</t>
  </si>
  <si>
    <t>Total</t>
  </si>
  <si>
    <t>Incidência dos encargos do Submódulo 2.2 sobre o total do Submódulo 2.1</t>
  </si>
  <si>
    <t>Submódulo 2.2 - Encargos Previdenciários (GPS), Fundo de Garantia por Tempo de Serviço (FGTS) e outras contribuições</t>
  </si>
  <si>
    <t>2.2</t>
  </si>
  <si>
    <t>GPS, FGTS e outras contribuições</t>
  </si>
  <si>
    <t>Valor
 (R$)</t>
  </si>
  <si>
    <t xml:space="preserve">INSS                                                                                                </t>
  </si>
  <si>
    <t xml:space="preserve">Salário Educação                                                                                            </t>
  </si>
  <si>
    <r>
      <t xml:space="preserve">RAT x FAP 
</t>
    </r>
    <r>
      <rPr>
        <b/>
        <sz val="8"/>
        <color indexed="10"/>
        <rFont val="Arial"/>
        <family val="2"/>
      </rPr>
      <t>Cálculo do valor: % do RAT x FAP (Fator Acidentário de Prevenção de cada empresa)</t>
    </r>
  </si>
  <si>
    <t>RAT =</t>
  </si>
  <si>
    <t xml:space="preserve"> FAP =</t>
  </si>
  <si>
    <t xml:space="preserve">SESC ou SESI                                                                                                 </t>
  </si>
  <si>
    <t xml:space="preserve">SENAC ou SENAI                                                                                           </t>
  </si>
  <si>
    <t xml:space="preserve">SEBRAE                                                                                                              </t>
  </si>
  <si>
    <t xml:space="preserve">INCRA                                                                                                                  </t>
  </si>
  <si>
    <t>H</t>
  </si>
  <si>
    <t xml:space="preserve">FGTS                                                                                                                 </t>
  </si>
  <si>
    <t>Submódulo 2.3 – Benefícios Mensais e Diários</t>
  </si>
  <si>
    <t>2.3</t>
  </si>
  <si>
    <t>Benefícios Mensais e Diários</t>
  </si>
  <si>
    <t xml:space="preserve">      A.3) Quantidade de dias do mês de recebimento de passagens</t>
  </si>
  <si>
    <t>Outros (especificar)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</si>
  <si>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</si>
  <si>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</si>
  <si>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</si>
  <si>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</si>
  <si>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Incidência do FGTS sobre o Aviso Prévio Indenizado</t>
  </si>
  <si>
    <r>
      <t xml:space="preserve">Multa do FGTS e contribuição social sobre o Aviso Prévio Indenizado </t>
    </r>
    <r>
      <rPr>
        <b/>
        <sz val="8"/>
        <color indexed="10"/>
        <rFont val="Arial"/>
        <family val="2"/>
      </rPr>
      <t>Obrigatória a cotação de 0,24% sobre o valor do Módulo 1 – Composição da Remuneração, conforme Anexo XII da IN Seges nº 5/2017 (0,24% + 4,76% = 5,0%)</t>
    </r>
  </si>
  <si>
    <t>Incidência dos encargos  do Submódulo 2.2 sobre o Aviso Prévio Trabalhado</t>
  </si>
  <si>
    <r>
      <t xml:space="preserve">Multa do FGTS e contribuição social sobre o Aviso PrévioTrabalhado </t>
    </r>
    <r>
      <rPr>
        <b/>
        <sz val="8"/>
        <color indexed="10"/>
        <rFont val="Arial"/>
        <family val="2"/>
      </rPr>
      <t>Obrigatória a cotação de 4,76% sobre o valor do Módulo 1 – Composição da Remuneração, conforme Anexo XII da IN Seges nº 5/2017 (4,76%+0,24% = 5,0%)</t>
    </r>
  </si>
  <si>
    <t>TOTAL</t>
  </si>
  <si>
    <t>Módulo 4 - Custo de Reposição do Profissional Ausente</t>
  </si>
  <si>
    <r>
      <t>Base de cálculo para o Custo de Reposição do Profissional Ausente (substituto): BCCPA = Rem + 13º + Férias + 1/3Férias -</t>
    </r>
    <r>
      <rPr>
        <b/>
        <sz val="11"/>
        <color indexed="18"/>
        <rFont val="Arial"/>
        <family val="2"/>
      </rPr>
      <t xml:space="preserve"> (exceto a linha “A” que tem % fixo pela conta vinculada e o Afastamento Maternidade)</t>
    </r>
    <r>
      <rPr>
        <b/>
        <sz val="11"/>
        <color indexed="10"/>
        <rFont val="Arial"/>
        <family val="2"/>
      </rPr>
      <t xml:space="preserve"> - </t>
    </r>
    <r>
      <rPr>
        <sz val="10"/>
        <color indexed="8"/>
        <rFont val="Arial"/>
        <family val="2"/>
      </rPr>
      <t xml:space="preserve">Conforme item 89 do Relatório do Acórdão TCU n 1.753/2008 do Plenário
</t>
    </r>
    <r>
      <rPr>
        <b/>
        <sz val="10"/>
        <color indexed="8"/>
        <rFont val="Arial"/>
        <family val="2"/>
      </rPr>
      <t>OBS A SER EXCLUÍDA:O valor das Férias acima, quando tiver conta vinculada, deve ser o mesmo  o item 4.1.”A” abaixo</t>
    </r>
    <r>
      <rPr>
        <sz val="10"/>
        <color indexed="8"/>
        <rFont val="Arial"/>
        <family val="2"/>
      </rPr>
      <t>. Quando não tem conta vinculada não se pode adotar esse procedimento pois se necessita do valor do BCCPA para se calcular as Férias, o que não é o caso da conta vinculada.</t>
    </r>
  </si>
  <si>
    <t>Submódulo 4.1 – Ausências Legais</t>
  </si>
  <si>
    <t>4.1</t>
  </si>
  <si>
    <t>Ausências Legais</t>
  </si>
  <si>
    <t>Incidência dos encargos do Submódulo 2.2 sobre o total do Submódulo 4.1</t>
  </si>
  <si>
    <t>Nota: As alíneas “A” a “F” referem-se somente ao custo que será pago ao repositor pelos dias trabalhados quando da necessidade de substituir a mão de obra alocada na prestação do serviço.</t>
  </si>
  <si>
    <t>Submódulo 4.2 – Intrajornada</t>
  </si>
  <si>
    <t xml:space="preserve">4.2 </t>
  </si>
  <si>
    <t>Intrajornada</t>
  </si>
  <si>
    <t>Intervalo para repouso ou alimentação</t>
  </si>
  <si>
    <t>Incidência dos encargos do Submódulo 2.2 sobre o total do Submódulo 4.2</t>
  </si>
  <si>
    <t>Nota: Quando houver a necessidade de reposição de um empregado durante sua ausência nos intervalos para repouso ou alimentação deve-se contemplar o Submódulo 4.2.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</si>
  <si>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</si>
  <si>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</si>
  <si>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</si>
  <si>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</si>
  <si>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>Insumos Diversos</t>
  </si>
  <si>
    <t>0.00</t>
  </si>
  <si>
    <t xml:space="preserve">Total </t>
  </si>
  <si>
    <t>Nota: Valores mensais por empregado</t>
  </si>
  <si>
    <t>Módulo 6 - Custos Indiretos, Lucro e Tributos</t>
  </si>
  <si>
    <t xml:space="preserve">Custos Indiretos, Lucro e Tributos </t>
  </si>
  <si>
    <t>BASE DE CÁLCULO DOS CUSTOS INDIRETOS 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</si>
  <si>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</si>
  <si>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BASE DE CÁLCULO DO LUCRO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</si>
  <si>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</si>
  <si>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</si>
  <si>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</si>
  <si>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</si>
  <si>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r>
      <t xml:space="preserve">  </t>
    </r>
    <r>
      <rPr>
        <b/>
        <sz val="10"/>
        <rFont val="Arial"/>
        <family val="2"/>
      </rPr>
      <t xml:space="preserve">a) Cofins </t>
    </r>
    <r>
      <rPr>
        <sz val="8.5"/>
        <color indexed="10"/>
        <rFont val="Arial"/>
        <family val="2"/>
      </rPr>
      <t>(depende do regime de tributação - utilizada a hipótese de Lucro Real ou Presumido)</t>
    </r>
  </si>
  <si>
    <r>
      <t xml:space="preserve">  </t>
    </r>
    <r>
      <rPr>
        <b/>
        <sz val="10"/>
        <rFont val="Arial"/>
        <family val="2"/>
      </rPr>
      <t xml:space="preserve">b) PIS       </t>
    </r>
    <r>
      <rPr>
        <sz val="9"/>
        <color indexed="10"/>
        <rFont val="Arial"/>
        <family val="2"/>
      </rPr>
      <t>(depende do regime de tributação - utilizada a hipótese de Lucro Real ou Presumido)</t>
    </r>
  </si>
  <si>
    <r>
      <t xml:space="preserve"> c) IRPJ</t>
    </r>
    <r>
      <rPr>
        <b/>
        <sz val="10"/>
        <color indexed="12"/>
        <rFont val="Arial"/>
        <family val="2"/>
      </rPr>
      <t xml:space="preserve"> </t>
    </r>
    <r>
      <rPr>
        <b/>
        <sz val="10"/>
        <color indexed="39"/>
        <rFont val="Arial"/>
        <family val="2"/>
      </rPr>
      <t>-</t>
    </r>
    <r>
      <rPr>
        <b/>
        <sz val="9"/>
        <color indexed="39"/>
        <rFont val="Arial"/>
        <family val="2"/>
      </rPr>
      <t xml:space="preserve"> Em face do Ac. TCU nº 648/2016-P, o licitante pode cotar este tributo, porém a Administração não pode inclui-lo no orçamento-base</t>
    </r>
  </si>
  <si>
    <r>
      <t xml:space="preserve"> d) CSLL </t>
    </r>
    <r>
      <rPr>
        <b/>
        <sz val="10"/>
        <color indexed="39"/>
        <rFont val="Arial"/>
        <family val="2"/>
      </rPr>
      <t xml:space="preserve">- </t>
    </r>
    <r>
      <rPr>
        <b/>
        <sz val="9"/>
        <color indexed="39"/>
        <rFont val="Arial"/>
        <family val="2"/>
      </rPr>
      <t>Em face do Ac. TCU nº 648/2016-P, o licitante pode cotar este tributo, porém a Administração não pode inclui-lo no orçamento-base</t>
    </r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</si>
  <si>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</si>
  <si>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</si>
  <si>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</si>
  <si>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</si>
  <si>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                       Base de Cálculo para os Tributos</t>
  </si>
  <si>
    <t xml:space="preserve"> = ( --------------------------------------------------------- ) x Alíquota do Tributo</t>
  </si>
  <si>
    <t xml:space="preserve">                                  1 - (Total de Tributos em % dividido por 100)</t>
  </si>
  <si>
    <r>
      <t xml:space="preserve">
</t>
    </r>
    <r>
      <rPr>
        <b/>
        <sz val="11"/>
        <rFont val="Arial"/>
        <family val="2"/>
      </rPr>
      <t xml:space="preserve">2. QUADRO-RESUMO DO CUSTO POR POSTO DE TRABALHO
</t>
    </r>
  </si>
  <si>
    <t>Mão de obra vinculada à execução contratual (valor por Posto de Trabalho)</t>
  </si>
  <si>
    <t>Módulo 1 -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</si>
  <si>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</si>
  <si>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</si>
  <si>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</si>
  <si>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 xml:space="preserve">Módulo 5 - Insumo Diversos </t>
  </si>
  <si>
    <t>Subtotal (A + B + C + D + E)</t>
  </si>
  <si>
    <t>Valor Total por Posto</t>
  </si>
  <si>
    <t>Valor mensal do serviço</t>
  </si>
  <si>
    <t>Número de meses do contrato</t>
  </si>
  <si>
    <t xml:space="preserve">Materiais / Equipamentos </t>
  </si>
  <si>
    <t>Adicional de Insalubridade</t>
  </si>
  <si>
    <t>MOTORISTA</t>
  </si>
  <si>
    <t>Quantidade de motorista por posto de serviço</t>
  </si>
  <si>
    <r>
      <t xml:space="preserve">Uniformes  </t>
    </r>
    <r>
      <rPr>
        <b/>
        <sz val="10"/>
        <color indexed="12"/>
        <rFont val="Arial"/>
        <family val="2"/>
      </rPr>
      <t/>
    </r>
  </si>
  <si>
    <t>Tipo de serviço 
(A)</t>
  </si>
  <si>
    <t xml:space="preserve">
Quadro-demonstrativo - VALOR GLOBAL DA PROPOSTA</t>
  </si>
  <si>
    <r>
      <t xml:space="preserve">Submódulo 2.1 – 13º (décimo terceiro) Salário </t>
    </r>
    <r>
      <rPr>
        <b/>
        <sz val="11"/>
        <color indexed="8"/>
        <rFont val="Arial"/>
        <family val="2"/>
      </rPr>
      <t>e Adicional de Férias</t>
    </r>
  </si>
  <si>
    <r>
      <t xml:space="preserve">13º (décimo terceiro) Salário </t>
    </r>
    <r>
      <rPr>
        <b/>
        <sz val="10"/>
        <color indexed="25"/>
        <rFont val="Arial"/>
        <family val="2"/>
      </rPr>
      <t xml:space="preserve"> </t>
    </r>
    <r>
      <rPr>
        <b/>
        <sz val="11"/>
        <color indexed="8"/>
        <rFont val="Arial"/>
        <family val="2"/>
      </rPr>
      <t>e Adicional de Férias</t>
    </r>
  </si>
  <si>
    <r>
      <t xml:space="preserve">13º (décimo terceiro) Salário </t>
    </r>
    <r>
      <rPr>
        <b/>
        <sz val="10"/>
        <color indexed="3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e Adicional de Férias</t>
    </r>
  </si>
  <si>
    <t>VALOR GLOBAL</t>
  </si>
  <si>
    <r>
      <t xml:space="preserve">ANEXO </t>
    </r>
    <r>
      <rPr>
        <b/>
        <sz val="11.8"/>
        <rFont val="Calibri"/>
        <family val="2"/>
      </rPr>
      <t xml:space="preserve">
Quadro-resumo - VALOR MENSAL DOS SERVIÇOS</t>
    </r>
  </si>
  <si>
    <t xml:space="preserve">Data prevista para realização do certame: </t>
  </si>
  <si>
    <t>Boa Vista/RR</t>
  </si>
  <si>
    <t>Acordo, Convenção ou Dissídio coletivo</t>
  </si>
  <si>
    <t>MOTORISTA 44 HORAS SEMANAIS</t>
  </si>
  <si>
    <r>
      <rPr>
        <b/>
        <sz val="12"/>
        <rFont val="Arial"/>
        <family val="2"/>
      </rPr>
      <t xml:space="preserve">MÓDULOS </t>
    </r>
    <r>
      <rPr>
        <b/>
        <sz val="15"/>
        <rFont val="Arial"/>
        <family val="2"/>
      </rPr>
      <t xml:space="preserve">
</t>
    </r>
    <r>
      <rPr>
        <b/>
        <sz val="11"/>
        <color indexed="8"/>
        <rFont val="Arial"/>
        <family val="2"/>
      </rPr>
      <t>Mão de obra vinculada à execução contratual</t>
    </r>
  </si>
  <si>
    <t>7823/7824</t>
  </si>
  <si>
    <t>Nota 1:  A planilha deverá ser calculada considerando o valor mensal do empregado</t>
  </si>
  <si>
    <t>Módulo 1: Composição da Remuneração (por Posto)</t>
  </si>
  <si>
    <r>
      <t xml:space="preserve"> </t>
    </r>
    <r>
      <rPr>
        <b/>
        <sz val="14"/>
        <color indexed="12"/>
        <rFont val="Arial"/>
        <family val="2"/>
      </rPr>
      <t xml:space="preserve"> </t>
    </r>
    <r>
      <rPr>
        <b/>
        <sz val="14"/>
        <color indexed="10"/>
        <rFont val="Arial"/>
        <family val="2"/>
      </rPr>
      <t>CONTA VINCULADA</t>
    </r>
  </si>
  <si>
    <t>Adicional de Periculosidade</t>
  </si>
  <si>
    <t xml:space="preserve">Adicional Noturno </t>
  </si>
  <si>
    <t>Adicional de hora noturna reduzida</t>
  </si>
  <si>
    <t>TOTAL DO MÓDULO 1</t>
  </si>
  <si>
    <r>
      <t xml:space="preserve">Salário-Base           para 44hs semanais de segunda-feira a sábado </t>
    </r>
    <r>
      <rPr>
        <b/>
        <sz val="11"/>
        <color indexed="10"/>
        <rFont val="Arial"/>
        <family val="2"/>
      </rPr>
      <t xml:space="preserve"> </t>
    </r>
  </si>
  <si>
    <t>%</t>
  </si>
  <si>
    <r>
      <t xml:space="preserve">13º (décimo terceiro) Salário </t>
    </r>
    <r>
      <rPr>
        <b/>
        <sz val="8"/>
        <color indexed="10"/>
        <rFont val="Arial"/>
        <family val="2"/>
      </rPr>
      <t>Cálculo do valor = Rem/12. CONTA VINCULADA</t>
    </r>
  </si>
  <si>
    <r>
      <rPr>
        <b/>
        <sz val="10"/>
        <color indexed="19"/>
        <rFont val="Arial"/>
        <family val="2"/>
      </rPr>
      <t xml:space="preserve"> </t>
    </r>
    <r>
      <rPr>
        <b/>
        <sz val="10"/>
        <rFont val="Arial"/>
        <family val="2"/>
      </rPr>
      <t>Férias e Adicional de Férias</t>
    </r>
    <r>
      <rPr>
        <b/>
        <sz val="10"/>
        <color indexed="19"/>
        <rFont val="Arial"/>
        <family val="2"/>
      </rPr>
      <t xml:space="preserve"> </t>
    </r>
    <r>
      <rPr>
        <b/>
        <sz val="8"/>
        <color indexed="10"/>
        <rFont val="Arial"/>
        <family val="2"/>
      </rPr>
      <t>Cálculo do valor = [(1/11)+((1/3)/11)]. CONTA VINCULADA</t>
    </r>
  </si>
  <si>
    <t>Nota 1: o valor informado deverá ser o custo real do insumo (descontado o valor eventualmente pago pelo empregado).</t>
  </si>
  <si>
    <t>Item</t>
  </si>
  <si>
    <t>Descrição</t>
  </si>
  <si>
    <t>Unid.</t>
  </si>
  <si>
    <t>Qtd. por posto</t>
  </si>
  <si>
    <t>Qtd. anual por posto</t>
  </si>
  <si>
    <t>Calça comprida, modelo social, tecido microfibra ou oxiford, com braguilha forrada, 02 bolsos laterais, 02 traseiros e presilhas para cinto, na cor preta.</t>
  </si>
  <si>
    <t>Camisa manga curta em algodão ou poliéster, com bolso e emblema da empresa.</t>
  </si>
  <si>
    <t>Meia social</t>
  </si>
  <si>
    <t>Par</t>
  </si>
  <si>
    <t>Cinto em couro na cor preta</t>
  </si>
  <si>
    <t>Sapato social, fechado, antiderrapante, em couro na cor preta</t>
  </si>
  <si>
    <t>Crachá em PVC com logomarca da empresa, contendo foto 3x4 recente, nome, função (posto) e legenda indicando a unidade de lotação do colaborador.</t>
  </si>
  <si>
    <t>Valor unitário</t>
  </si>
  <si>
    <t>Valor total anual por posto</t>
  </si>
  <si>
    <t>PLANILHA DE PREÇOS PARA UNIFORMES</t>
  </si>
  <si>
    <t>VALOR TOTAL ANUAL:</t>
  </si>
  <si>
    <t>VALOR TOTAL MENSAL:</t>
  </si>
  <si>
    <t>B.2) Quantidade de dias do mês de recebimento de auxílio-alimentação</t>
  </si>
  <si>
    <t>Seguro de vida</t>
  </si>
  <si>
    <r>
      <t xml:space="preserve">ANEXO </t>
    </r>
    <r>
      <rPr>
        <b/>
        <sz val="12"/>
        <color indexed="10"/>
        <rFont val="Arial"/>
        <family val="2"/>
      </rPr>
      <t xml:space="preserve">do Pregão </t>
    </r>
    <r>
      <rPr>
        <b/>
        <sz val="12"/>
        <color indexed="12"/>
        <rFont val="Arial"/>
        <family val="2"/>
      </rPr>
      <t xml:space="preserve">
</t>
    </r>
    <r>
      <rPr>
        <b/>
        <sz val="12"/>
        <rFont val="Arial"/>
        <family val="2"/>
      </rPr>
      <t xml:space="preserve"> PLANILHA DE CUSTOS E FORMAÇÃO DE PREÇOS </t>
    </r>
    <r>
      <rPr>
        <b/>
        <sz val="12"/>
        <color indexed="20"/>
        <rFont val="Arial"/>
        <family val="2"/>
      </rPr>
      <t xml:space="preserve"> </t>
    </r>
  </si>
  <si>
    <t>Motorista 44h</t>
  </si>
  <si>
    <t>VALOR UNITÁRIO HOMEM HORA</t>
  </si>
  <si>
    <t>VALOR H/H NORMAL</t>
  </si>
  <si>
    <t>VALOR H/H 50%</t>
  </si>
  <si>
    <t>VALOR H/H 100%</t>
  </si>
  <si>
    <t>VALOR UNITÁRIO HOMEM HORA NOTURNA</t>
  </si>
  <si>
    <t>Diárias sem pernoite</t>
  </si>
  <si>
    <t>Diárias com pernoite</t>
  </si>
  <si>
    <t>Hora extra 50%</t>
  </si>
  <si>
    <t>Hora extra 100%</t>
  </si>
  <si>
    <t>Valor Total anual</t>
  </si>
  <si>
    <t>VALOR H/H NORMAL noturna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</si>
  <si>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</si>
  <si>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</si>
  <si>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PLANILHA DE HORA EXTRA NORMAL</t>
  </si>
  <si>
    <r>
      <t xml:space="preserve">  a) ISS            </t>
    </r>
    <r>
      <rPr>
        <b/>
        <sz val="10"/>
        <color rgb="FFFF0000"/>
        <rFont val="Arial"/>
        <family val="2"/>
      </rPr>
      <t>(adotado o percentual de 5% porém, deverá ser observado o percentual para cada município)</t>
    </r>
  </si>
  <si>
    <t>2018/2019</t>
  </si>
  <si>
    <t>RR000038/2018</t>
  </si>
  <si>
    <t>Nota 1: A parcela mensal a titulo de aviso prévio trabalhado será no percentual máximo de 1,94% no primeiro ano, e, em caso de prorrogação do contrato, o percentual máximo dessa parcela será de 0,194% a cada ano de prorrogação do contrato, conforme Lei n° 12.506/2011.</t>
  </si>
  <si>
    <t>1.º/05/2018</t>
  </si>
  <si>
    <t>B.1) Valor do Auxílio-Alimentação  (cláusula 6.º da CCT 2018/ 2019)</t>
  </si>
  <si>
    <t>B.1) Valor do Auxílio-Alimentação  (cláusula 6.º da CCT 2018/2019)</t>
  </si>
  <si>
    <t>PLANILHA DIÁRIA SEM PENOITE</t>
  </si>
  <si>
    <t>PLANILHA DIÁRIA COM PERNOITE</t>
  </si>
  <si>
    <t>PLANILHA DE HORA EXTRA 50% E 100%</t>
  </si>
  <si>
    <t>PLANILHA DE HORA EXTRA COM ADICIONAL NOTURNO</t>
  </si>
  <si>
    <t>Hora extra 50% c/ adicional noturno</t>
  </si>
  <si>
    <t>Hora extra 100% c/ adicional noturno</t>
  </si>
  <si>
    <t>Qtd</t>
  </si>
  <si>
    <t>Valor unitário proposto 
(B)</t>
  </si>
  <si>
    <t>VALOR MENSAL DOS SERVIÇOS</t>
  </si>
  <si>
    <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rgb="FFFF0000"/>
        <rFont val="Arial"/>
        <family val="2"/>
      </rPr>
      <t>Nota 3: Esses percentuais incidem sobre o Módulo 1, o Submódulo 2.1. (incerido em 24/09/2018, IN 07/2018)</t>
    </r>
  </si>
  <si>
    <r>
      <t xml:space="preserve">Férias </t>
    </r>
    <r>
      <rPr>
        <b/>
        <sz val="8"/>
        <color indexed="10"/>
        <rFont val="Arial"/>
        <family val="2"/>
      </rPr>
      <t xml:space="preserve">sobre o valor do Módulo 1 – Composição da Remuneração, conforme Anexo XII da IN 5/17 </t>
    </r>
  </si>
  <si>
    <t>Nota 1: O valor informado deverá ser o custo real do benefício (descontado o valor eventualmente pago pelo empregado).                            Nota 2: Observar a previsão dos benefícios contidos em Acordos, Convenções e Dissídios Coletivos de Trabalho e atentar-se ao disposto no art. 6º da Instrução Normativa SEGES/MP n.º 05/2017.</t>
  </si>
  <si>
    <t>LUCRO PRESUMIDO</t>
  </si>
  <si>
    <r>
      <t xml:space="preserve">Base de cálculo para o Custo de Reposição do Profissional Ausente (substituto): </t>
    </r>
    <r>
      <rPr>
        <b/>
        <sz val="11"/>
        <color rgb="FF0066FF"/>
        <rFont val="Arial"/>
        <family val="2"/>
      </rPr>
      <t>BCCPA</t>
    </r>
    <r>
      <rPr>
        <b/>
        <sz val="11"/>
        <color indexed="25"/>
        <rFont val="Arial"/>
        <family val="2"/>
      </rPr>
      <t xml:space="preserve"> = Rem + 13º + Férias + 1/3Férias -</t>
    </r>
    <r>
      <rPr>
        <b/>
        <sz val="11"/>
        <color indexed="18"/>
        <rFont val="Arial"/>
        <family val="2"/>
      </rPr>
      <t xml:space="preserve"> (exceto a linha “A” que tem % fixo pela conta vinculada e o Afastamento Maternidade)</t>
    </r>
    <r>
      <rPr>
        <b/>
        <sz val="11"/>
        <color indexed="10"/>
        <rFont val="Arial"/>
        <family val="2"/>
      </rPr>
      <t xml:space="preserve"> - </t>
    </r>
    <r>
      <rPr>
        <sz val="10"/>
        <color indexed="8"/>
        <rFont val="Arial"/>
        <family val="2"/>
      </rPr>
      <t xml:space="preserve">Conforme item 89 do Relatório do Acórdão TCU n 1.753/2008 do Plenário
</t>
    </r>
    <r>
      <rPr>
        <b/>
        <sz val="10"/>
        <color indexed="8"/>
        <rFont val="Arial"/>
        <family val="2"/>
      </rPr>
      <t>OBS A SER EXCLUÍDA:O valor das Férias acima, quando tiver conta vinculada, deve ser o mesmo  o item 4.1.”A” abaixo</t>
    </r>
    <r>
      <rPr>
        <sz val="10"/>
        <color indexed="8"/>
        <rFont val="Arial"/>
        <family val="2"/>
      </rPr>
      <t>. Quando não tem conta vinculada não se pode adotar esse procedimento pois se necessita do valor do BCCPA para se calcular as Férias, o que não é o caso da conta vinculada.</t>
    </r>
  </si>
  <si>
    <r>
      <t xml:space="preserve">Aviso Prévio Indenizado  </t>
    </r>
    <r>
      <rPr>
        <sz val="10"/>
        <color rgb="FFFF0000"/>
        <rFont val="Arial"/>
        <family val="2"/>
      </rPr>
      <t>Cálculo do valor = Rem. + Total módulo 2.2/12 x 5%</t>
    </r>
    <r>
      <rPr>
        <b/>
        <sz val="10"/>
        <rFont val="Arial"/>
        <family val="2"/>
      </rPr>
      <t xml:space="preserve">   </t>
    </r>
  </si>
  <si>
    <r>
      <t xml:space="preserve">Seguro de vida </t>
    </r>
    <r>
      <rPr>
        <sz val="10"/>
        <color rgb="FFFF0000"/>
        <rFont val="Arial"/>
        <family val="2"/>
      </rPr>
      <t>(realizada pequisa de preços de contratações similares)</t>
    </r>
  </si>
  <si>
    <r>
      <t xml:space="preserve">Salário-Base   </t>
    </r>
    <r>
      <rPr>
        <sz val="11"/>
        <color rgb="FFFF0000"/>
        <rFont val="Arial"/>
        <family val="2"/>
      </rPr>
      <t>(44hs semanais de segunda-feira a sábado)</t>
    </r>
    <r>
      <rPr>
        <b/>
        <sz val="11"/>
        <rFont val="Arial"/>
        <family val="2"/>
      </rPr>
      <t xml:space="preserve"> </t>
    </r>
    <r>
      <rPr>
        <b/>
        <sz val="11"/>
        <color indexed="10"/>
        <rFont val="Arial"/>
        <family val="2"/>
      </rPr>
      <t xml:space="preserve"> </t>
    </r>
  </si>
  <si>
    <r>
      <t xml:space="preserve">Adicional de Periculosidade </t>
    </r>
    <r>
      <rPr>
        <sz val="11"/>
        <color rgb="FFFF0000"/>
        <rFont val="Arial"/>
        <family val="2"/>
      </rPr>
      <t>(conforme Clásula 9.ª da CCT 2018/2019)</t>
    </r>
  </si>
  <si>
    <r>
      <t xml:space="preserve">Adicional de Insalubridade </t>
    </r>
    <r>
      <rPr>
        <sz val="11"/>
        <color rgb="FFFF0000"/>
        <rFont val="Arial"/>
        <family val="2"/>
      </rPr>
      <t>(conforme Clásula 9.ª da CCT 2018/2019)</t>
    </r>
  </si>
  <si>
    <r>
  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color rgb="FFFF0000"/>
        <rFont val="Arial"/>
        <family val="2"/>
      </rPr>
      <t>Nota 3 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(incerido em 24/09/2018, IN 07/2018)</t>
    </r>
  </si>
  <si>
    <r>
      <t xml:space="preserve">      </t>
    </r>
    <r>
      <rPr>
        <sz val="10"/>
        <color indexed="10"/>
        <rFont val="Arial"/>
        <family val="2"/>
      </rPr>
      <t>A.1)  Valor da passagem do transporte coletivo no município de
                prestação dos serviços</t>
    </r>
  </si>
  <si>
    <r>
      <t xml:space="preserve">     </t>
    </r>
    <r>
      <rPr>
        <sz val="10"/>
        <color indexed="10"/>
        <rFont val="Arial"/>
        <family val="2"/>
      </rPr>
      <t xml:space="preserve"> A.2) Quantidade de passagens por dia por empregado</t>
    </r>
  </si>
  <si>
    <r>
      <t xml:space="preserve">Transporte                                                          </t>
    </r>
    <r>
      <rPr>
        <sz val="10"/>
        <color indexed="10"/>
        <rFont val="Arial"/>
        <family val="2"/>
      </rPr>
      <t>Cálculo do valor: [(2xVTx22) – (6%xSB)]</t>
    </r>
  </si>
  <si>
    <r>
      <t xml:space="preserve">Auxílio Refeição/Alimentação </t>
    </r>
    <r>
      <rPr>
        <sz val="10"/>
        <color rgb="FFFF0000"/>
        <rFont val="Arial"/>
        <family val="2"/>
      </rPr>
      <t>Cálculo do valor = (40,00*22)</t>
    </r>
  </si>
  <si>
    <r>
      <t xml:space="preserve">CESTA DE PRODUTOS ALIMENTÍCIOS </t>
    </r>
    <r>
      <rPr>
        <b/>
        <sz val="10"/>
        <color rgb="FFFF0000"/>
        <rFont val="Arial"/>
        <family val="2"/>
      </rPr>
      <t xml:space="preserve"> </t>
    </r>
    <r>
      <rPr>
        <sz val="10"/>
        <color rgb="FFFF0000"/>
        <rFont val="Arial"/>
        <family val="2"/>
      </rPr>
      <t>(Cláusula 6.ª § 1.º da CCT 2018/2019)</t>
    </r>
  </si>
  <si>
    <t>Módulo 3 - Provisão para Rescisão (base de cálculo modulo 1 + 2.1)</t>
  </si>
  <si>
    <r>
      <t xml:space="preserve">Aviso Prévio Trabalhado   </t>
    </r>
    <r>
      <rPr>
        <sz val="10"/>
        <color indexed="10"/>
        <rFont val="Arial"/>
        <family val="2"/>
      </rPr>
      <t>(</t>
    </r>
    <r>
      <rPr>
        <sz val="9"/>
        <color indexed="10"/>
        <rFont val="Arial"/>
        <family val="2"/>
      </rPr>
      <t>negociar extinção/redução na 1ª prorrogação)    - vide Nota 1</t>
    </r>
  </si>
  <si>
    <r>
      <t xml:space="preserve">Aviso Prévio Indenizado  </t>
    </r>
    <r>
      <rPr>
        <sz val="10"/>
        <color rgb="FFFF0000"/>
        <rFont val="Arial"/>
        <family val="2"/>
      </rPr>
      <t>Cálculo do valor = Rem. + Total módulo 2.2/12 x 5%</t>
    </r>
  </si>
  <si>
    <r>
      <t xml:space="preserve">Ausências Legais                             </t>
    </r>
    <r>
      <rPr>
        <sz val="10"/>
        <rFont val="Arial"/>
        <family val="2"/>
      </rPr>
      <t xml:space="preserve">  </t>
    </r>
    <r>
      <rPr>
        <sz val="10"/>
        <color indexed="10"/>
        <rFont val="Arial"/>
        <family val="2"/>
      </rPr>
      <t>Cálculo do valor = [(</t>
    </r>
    <r>
      <rPr>
        <sz val="10"/>
        <color rgb="FF0066FF"/>
        <rFont val="Arial"/>
        <family val="2"/>
      </rPr>
      <t>BCCPA</t>
    </r>
    <r>
      <rPr>
        <sz val="10"/>
        <color indexed="10"/>
        <rFont val="Arial"/>
        <family val="2"/>
      </rPr>
      <t xml:space="preserve">/30)x3dias]/12 </t>
    </r>
  </si>
  <si>
    <r>
      <t xml:space="preserve">Licença-Paternidade                 </t>
    </r>
    <r>
      <rPr>
        <sz val="10"/>
        <rFont val="Arial"/>
        <family val="2"/>
      </rPr>
      <t xml:space="preserve"> 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/30)x5dias]/12}x2% </t>
    </r>
  </si>
  <si>
    <r>
      <t xml:space="preserve">Ausência por acidente de trabalho   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/30)x15dias]/12}x8% </t>
    </r>
  </si>
  <si>
    <r>
      <t xml:space="preserve">Afastamento Maternidade     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Rem</t>
    </r>
    <r>
      <rPr>
        <sz val="10"/>
        <color indexed="10"/>
        <rFont val="Arial"/>
        <family val="2"/>
      </rPr>
      <t>+1/3x</t>
    </r>
    <r>
      <rPr>
        <sz val="10"/>
        <color indexed="12"/>
        <rFont val="Arial"/>
        <family val="2"/>
      </rPr>
      <t>Rem</t>
    </r>
    <r>
      <rPr>
        <sz val="10"/>
        <color indexed="10"/>
        <rFont val="Arial"/>
        <family val="2"/>
      </rPr>
      <t>)/12]x(4/12)}x2%</t>
    </r>
  </si>
  <si>
    <r>
      <t xml:space="preserve">(Outros) </t>
    </r>
    <r>
      <rPr>
        <b/>
        <sz val="10"/>
        <color indexed="12"/>
        <rFont val="Arial"/>
        <family val="2"/>
      </rPr>
      <t xml:space="preserve">Ausência por doença (incluído)   </t>
    </r>
    <r>
      <rPr>
        <b/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Cálculo do valor = 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/30)x3dias]/12       </t>
    </r>
  </si>
  <si>
    <r>
      <t xml:space="preserve">  a) ISS     </t>
    </r>
    <r>
      <rPr>
        <sz val="10"/>
        <color rgb="FFFF0000"/>
        <rFont val="Arial"/>
        <family val="2"/>
      </rPr>
      <t>(adotado o percentual de 5%, porém, deverá ser observado o percentual para cada município)</t>
    </r>
  </si>
  <si>
    <r>
      <t xml:space="preserve">Transporte                                   </t>
    </r>
    <r>
      <rPr>
        <sz val="10"/>
        <rFont val="Arial"/>
        <family val="2"/>
      </rPr>
      <t xml:space="preserve">         </t>
    </r>
    <r>
      <rPr>
        <sz val="10"/>
        <color indexed="10"/>
        <rFont val="Arial"/>
        <family val="2"/>
      </rPr>
      <t>Cálculo do valor: [(2xVTx22) – (6%xSB)]</t>
    </r>
  </si>
  <si>
    <r>
      <t>Férias</t>
    </r>
    <r>
      <rPr>
        <b/>
        <sz val="10"/>
        <color indexed="19"/>
        <rFont val="Arial"/>
        <family val="2"/>
      </rPr>
      <t xml:space="preserve"> </t>
    </r>
    <r>
      <rPr>
        <sz val="8"/>
        <color indexed="10"/>
        <rFont val="Arial"/>
        <family val="2"/>
      </rPr>
      <t xml:space="preserve">sobre o valor do Módulo 1 – Composição da Remuneração, conforme Anexo XII da IN 5/17 </t>
    </r>
  </si>
  <si>
    <r>
      <t xml:space="preserve">Ausências Legais                      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Cálculo do valor = 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/30)x2,96dias]/12 </t>
    </r>
  </si>
  <si>
    <r>
      <t xml:space="preserve">Licença-Paternidade              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/30)x5dias]/12}x1,5% </t>
    </r>
  </si>
  <si>
    <r>
      <t xml:space="preserve">Ausência por acidente de trabalho     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/30)x15dias]/12}x8% </t>
    </r>
  </si>
  <si>
    <r>
      <t xml:space="preserve">Afastamento Maternidade     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Cálculo do valor = {[(</t>
    </r>
    <r>
      <rPr>
        <sz val="10"/>
        <color indexed="12"/>
        <rFont val="Arial"/>
        <family val="2"/>
      </rPr>
      <t>Rem</t>
    </r>
    <r>
      <rPr>
        <sz val="10"/>
        <color indexed="10"/>
        <rFont val="Arial"/>
        <family val="2"/>
      </rPr>
      <t>+1/3x</t>
    </r>
    <r>
      <rPr>
        <sz val="10"/>
        <color indexed="12"/>
        <rFont val="Arial"/>
        <family val="2"/>
      </rPr>
      <t>Rem</t>
    </r>
    <r>
      <rPr>
        <sz val="10"/>
        <color indexed="10"/>
        <rFont val="Arial"/>
        <family val="2"/>
      </rPr>
      <t>)/12]x(4/12)}x2%</t>
    </r>
  </si>
  <si>
    <r>
      <t xml:space="preserve">(Outros) </t>
    </r>
    <r>
      <rPr>
        <b/>
        <sz val="10"/>
        <color indexed="12"/>
        <rFont val="Arial"/>
        <family val="2"/>
      </rPr>
      <t xml:space="preserve">Ausência por doença (incluído)   </t>
    </r>
    <r>
      <rPr>
        <b/>
        <sz val="10"/>
        <rFont val="Arial"/>
        <family val="2"/>
      </rPr>
      <t xml:space="preserve">   </t>
    </r>
    <r>
      <rPr>
        <sz val="10"/>
        <color indexed="10"/>
        <rFont val="Arial"/>
        <family val="2"/>
      </rPr>
      <t>Cálculo do valor = [(</t>
    </r>
    <r>
      <rPr>
        <sz val="10"/>
        <color indexed="12"/>
        <rFont val="Arial"/>
        <family val="2"/>
      </rPr>
      <t>BCCPA</t>
    </r>
    <r>
      <rPr>
        <sz val="10"/>
        <color indexed="10"/>
        <rFont val="Arial"/>
        <family val="2"/>
      </rPr>
      <t xml:space="preserve">/30)x3dias]/12       </t>
    </r>
  </si>
  <si>
    <t>Nº do processo: 23229.000694.2018-43</t>
  </si>
  <si>
    <r>
      <t xml:space="preserve">13º (décimo terceiro) Salário </t>
    </r>
    <r>
      <rPr>
        <sz val="8"/>
        <color indexed="10"/>
        <rFont val="Arial"/>
        <family val="2"/>
      </rPr>
      <t>Cálculo do valor = Rem/12. CONTA VINCULADA</t>
    </r>
  </si>
  <si>
    <r>
      <rPr>
        <b/>
        <sz val="10"/>
        <color indexed="19"/>
        <rFont val="Arial"/>
        <family val="2"/>
      </rPr>
      <t xml:space="preserve"> </t>
    </r>
    <r>
      <rPr>
        <b/>
        <sz val="10"/>
        <rFont val="Arial"/>
        <family val="2"/>
      </rPr>
      <t>Férias e Adicional de Férias</t>
    </r>
    <r>
      <rPr>
        <b/>
        <sz val="10"/>
        <color indexed="19"/>
        <rFont val="Arial"/>
        <family val="2"/>
      </rPr>
      <t xml:space="preserve"> </t>
    </r>
    <r>
      <rPr>
        <sz val="8"/>
        <color indexed="10"/>
        <rFont val="Arial"/>
        <family val="2"/>
      </rPr>
      <t>Cálculo do valor = [(1/11)+((1/3)/11)]. CONTA VINCULADA</t>
    </r>
  </si>
  <si>
    <r>
      <t xml:space="preserve">Transporte                                       </t>
    </r>
    <r>
      <rPr>
        <sz val="10"/>
        <color indexed="10"/>
        <rFont val="Arial"/>
        <family val="2"/>
      </rPr>
      <t>Cálculo do valor: [(2xVTx22) – (6%xSB)]</t>
    </r>
  </si>
  <si>
    <t/>
  </si>
  <si>
    <r>
      <t xml:space="preserve">Aviso Prévio Trabalhado      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(</t>
    </r>
    <r>
      <rPr>
        <sz val="9"/>
        <color indexed="10"/>
        <rFont val="Arial"/>
        <family val="2"/>
      </rPr>
      <t xml:space="preserve">negociar extinção/redução na 1ª prorrogação) </t>
    </r>
  </si>
  <si>
    <r>
      <t xml:space="preserve">Ausências Legais                      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Cálculo do valor = [(</t>
    </r>
    <r>
      <rPr>
        <sz val="9"/>
        <color indexed="12"/>
        <rFont val="Arial"/>
        <family val="2"/>
      </rPr>
      <t>BCCPA</t>
    </r>
    <r>
      <rPr>
        <sz val="9"/>
        <color indexed="10"/>
        <rFont val="Arial"/>
        <family val="2"/>
      </rPr>
      <t xml:space="preserve">/30)x2,96dias]/12 </t>
    </r>
  </si>
  <si>
    <r>
      <t xml:space="preserve">Licença-Paternidade             </t>
    </r>
    <r>
      <rPr>
        <sz val="9"/>
        <color indexed="10"/>
        <rFont val="Arial"/>
        <family val="2"/>
      </rPr>
      <t>Cálculo do valor = {[(</t>
    </r>
    <r>
      <rPr>
        <sz val="9"/>
        <color indexed="12"/>
        <rFont val="Arial"/>
        <family val="2"/>
      </rPr>
      <t>BCCPA</t>
    </r>
    <r>
      <rPr>
        <sz val="9"/>
        <color indexed="10"/>
        <rFont val="Arial"/>
        <family val="2"/>
      </rPr>
      <t xml:space="preserve">/30)x5dias]/12}x1,5% </t>
    </r>
  </si>
  <si>
    <r>
      <t xml:space="preserve">Ausência por acidente de trabalho   </t>
    </r>
    <r>
      <rPr>
        <sz val="10"/>
        <rFont val="Arial"/>
        <family val="2"/>
      </rPr>
      <t xml:space="preserve"> </t>
    </r>
    <r>
      <rPr>
        <sz val="9"/>
        <color indexed="10"/>
        <rFont val="Arial"/>
        <family val="2"/>
      </rPr>
      <t>Cálculo do valor = {[(</t>
    </r>
    <r>
      <rPr>
        <sz val="9"/>
        <color indexed="12"/>
        <rFont val="Arial"/>
        <family val="2"/>
      </rPr>
      <t>BCCPA</t>
    </r>
    <r>
      <rPr>
        <sz val="9"/>
        <color indexed="10"/>
        <rFont val="Arial"/>
        <family val="2"/>
      </rPr>
      <t xml:space="preserve">/30)x15dias]/12}x8% </t>
    </r>
  </si>
  <si>
    <r>
      <t xml:space="preserve">Afastamento Maternidade     </t>
    </r>
    <r>
      <rPr>
        <sz val="10"/>
        <rFont val="Arial"/>
        <family val="2"/>
      </rPr>
      <t xml:space="preserve"> </t>
    </r>
    <r>
      <rPr>
        <sz val="9"/>
        <color indexed="10"/>
        <rFont val="Arial"/>
        <family val="2"/>
      </rPr>
      <t>Cálculo do valor = {[(</t>
    </r>
    <r>
      <rPr>
        <sz val="9"/>
        <color indexed="12"/>
        <rFont val="Arial"/>
        <family val="2"/>
      </rPr>
      <t>Rem</t>
    </r>
    <r>
      <rPr>
        <sz val="9"/>
        <color indexed="10"/>
        <rFont val="Arial"/>
        <family val="2"/>
      </rPr>
      <t>+1/3x</t>
    </r>
    <r>
      <rPr>
        <sz val="9"/>
        <color indexed="12"/>
        <rFont val="Arial"/>
        <family val="2"/>
      </rPr>
      <t>Rem</t>
    </r>
    <r>
      <rPr>
        <sz val="9"/>
        <color indexed="10"/>
        <rFont val="Arial"/>
        <family val="2"/>
      </rPr>
      <t>)/12]x(4/12)}x2%</t>
    </r>
  </si>
  <si>
    <r>
      <t xml:space="preserve">(Outros) </t>
    </r>
    <r>
      <rPr>
        <b/>
        <sz val="10"/>
        <color indexed="12"/>
        <rFont val="Arial"/>
        <family val="2"/>
      </rPr>
      <t xml:space="preserve">Ausência por doença (incluído)   </t>
    </r>
    <r>
      <rPr>
        <b/>
        <sz val="10"/>
        <rFont val="Arial"/>
        <family val="2"/>
      </rPr>
      <t xml:space="preserve">  </t>
    </r>
    <r>
      <rPr>
        <b/>
        <sz val="11"/>
        <rFont val="Arial"/>
        <family val="2"/>
      </rPr>
      <t xml:space="preserve"> </t>
    </r>
    <r>
      <rPr>
        <sz val="9"/>
        <color indexed="10"/>
        <rFont val="Arial"/>
        <family val="2"/>
      </rPr>
      <t>Cálculo do valor = [(</t>
    </r>
    <r>
      <rPr>
        <sz val="9"/>
        <color indexed="12"/>
        <rFont val="Arial"/>
        <family val="2"/>
      </rPr>
      <t>BCCPA</t>
    </r>
    <r>
      <rPr>
        <sz val="9"/>
        <color indexed="10"/>
        <rFont val="Arial"/>
        <family val="2"/>
      </rPr>
      <t xml:space="preserve">/30)x3dias]/12       </t>
    </r>
  </si>
  <si>
    <r>
      <t xml:space="preserve">  a) ISS      </t>
    </r>
    <r>
      <rPr>
        <sz val="10"/>
        <color rgb="FFFF0000"/>
        <rFont val="Arial"/>
        <family val="2"/>
      </rPr>
      <t>(adotado o percentual de 5% porém, deverá ser observado o percentual para cada município)</t>
    </r>
  </si>
  <si>
    <t xml:space="preserve">Tipo de serviço:
Mão de obra exclusiva para condução de veículos                                                                                          </t>
  </si>
  <si>
    <r>
      <t xml:space="preserve">Município/UF  </t>
    </r>
    <r>
      <rPr>
        <sz val="10"/>
        <color rgb="FFFF0000"/>
        <rFont val="Arial"/>
        <family val="2"/>
      </rPr>
      <t xml:space="preserve"> (Deverá ser observado o município para cada unidade participante)</t>
    </r>
  </si>
  <si>
    <t>Valor Total mensal</t>
  </si>
  <si>
    <t>CAMPUS BOA VISTA</t>
  </si>
  <si>
    <t>CAMPUS BOA VISTA ZONA OESTE</t>
  </si>
  <si>
    <t>CAMPUS AMAJARI</t>
  </si>
  <si>
    <t>CAMPUS AVANÇADO DO BONFIM</t>
  </si>
  <si>
    <t>CAMPUS NOVO PARAÍSO</t>
  </si>
  <si>
    <t>REITORIA</t>
  </si>
  <si>
    <t>UNIDADE</t>
  </si>
  <si>
    <t>ESCALA DE TRABALHO</t>
  </si>
  <si>
    <t>(A)                                      VALOR MENSAL DO POSTO  
(R$)</t>
  </si>
  <si>
    <t>TOTAL                      VALOR ANUAL DO POSTO x QUANTIDADE DE POSTOS (B x C)
(R$)</t>
  </si>
  <si>
    <t>TOTAL MENSAL:</t>
  </si>
  <si>
    <t xml:space="preserve">Valor mensal do serviço </t>
  </si>
  <si>
    <t>(B)                            NÚMERO DE POSTOS</t>
  </si>
  <si>
    <t>(C)                            VALOR ANUAL DO POSTO                          =(A X 12)</t>
  </si>
  <si>
    <t>VALOR GLOBAL PARA O ITEM 1</t>
  </si>
  <si>
    <t>4*12=48</t>
  </si>
  <si>
    <t>2*12=24</t>
  </si>
  <si>
    <t>1*12=12</t>
  </si>
  <si>
    <t>3*12=36</t>
  </si>
  <si>
    <t xml:space="preserve">AS QUANTIDADES LANÇADAS CORRESPONDEM AO TOTAL DE MESES DO ANO X A QUANTIDADE DE POSTOS DE CADA UNIDADE </t>
  </si>
  <si>
    <t>EX.:                        5*12=60</t>
  </si>
  <si>
    <t>Valor Unitário Estimado (R$)</t>
  </si>
  <si>
    <t>QUANTIDADE</t>
  </si>
  <si>
    <t>TOTAL ANUAL</t>
  </si>
  <si>
    <t>ASSIM:</t>
  </si>
  <si>
    <t xml:space="preserve"> MEMORIA DE CÁLCULO PARA A QUANTIDADE A SER LANÇADA no item 1. </t>
  </si>
  <si>
    <t>QUANTIDADES PARA O ITEM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</si>
</sst>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(* #,##0.00_);_(* \(#,##0.00\);_(* \-??_);_(@_)"/>
    <numFmt numFmtId="165" formatCode="_(&quot;R$ &quot;* #,##0.00_);_(&quot;R$ &quot;* \(#,##0.00\);_(&quot;R$ &quot;* \-??_);_(@_)"/>
    <numFmt numFmtId="166" formatCode="&quot;R$ &quot;#,##0.00"/>
    <numFmt numFmtId="167" formatCode="0.0000"/>
    <numFmt numFmtId="168" formatCode="#,##0.00&quot; &quot;;&quot;(&quot;#,##0.00&quot;)&quot;;&quot;-&quot;#&quot; &quot;;@&quot; &quot;"/>
    <numFmt numFmtId="170" formatCode="&quot;R$&quot;\ #,##0.00;[Red]&quot;R$&quot;\ #,##0.00"/>
    <numFmt numFmtId="171" formatCode="&quot;R$&quot;\ #,##0.00"/>
    <numFmt numFmtId="172" formatCode="0.0%"/>
    <numFmt numFmtId="173" formatCode="0.000%"/>
  </numFmts>
  <fonts count="73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5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1"/>
      <color indexed="10"/>
      <name val="Arial"/>
      <family val="2"/>
    </font>
    <font>
      <b/>
      <sz val="9.5"/>
      <color indexed="12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  <font>
      <b/>
      <sz val="11"/>
      <color indexed="18"/>
      <name val="Arial"/>
      <family val="2"/>
    </font>
    <font>
      <sz val="10"/>
      <color indexed="8"/>
      <name val="Arial"/>
      <family val="2"/>
    </font>
    <font>
      <b/>
      <sz val="11"/>
      <color indexed="25"/>
      <name val="Arial"/>
      <family val="2"/>
    </font>
    <font>
      <b/>
      <sz val="10"/>
      <color indexed="25"/>
      <name val="Arial"/>
      <family val="2"/>
    </font>
    <font>
      <b/>
      <sz val="8"/>
      <color indexed="10"/>
      <name val="Arial"/>
      <family val="2"/>
    </font>
    <font>
      <b/>
      <sz val="10"/>
      <color indexed="19"/>
      <name val="Arial"/>
      <family val="2"/>
    </font>
    <font>
      <b/>
      <sz val="9"/>
      <color indexed="10"/>
      <name val="Arial"/>
      <family val="2"/>
    </font>
    <font>
      <b/>
      <sz val="10"/>
      <color indexed="8"/>
      <name val="Arial"/>
      <family val="2"/>
      <charset val="1"/>
    </font>
    <font>
      <b/>
      <sz val="10"/>
      <color indexed="3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.5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39"/>
      <name val="Arial"/>
      <family val="2"/>
    </font>
    <font>
      <b/>
      <sz val="9"/>
      <color indexed="3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1.8"/>
      <name val="Calibri"/>
      <family val="2"/>
    </font>
    <font>
      <b/>
      <sz val="11.8"/>
      <color indexed="10"/>
      <name val="Calibri"/>
      <family val="2"/>
    </font>
    <font>
      <sz val="11.8"/>
      <name val="Calibri"/>
      <family val="2"/>
    </font>
    <font>
      <sz val="10"/>
      <color theme="1"/>
      <name val="Arial1"/>
    </font>
    <font>
      <b/>
      <sz val="10"/>
      <color rgb="FFFF0000"/>
      <name val="Arial"/>
      <family val="2"/>
    </font>
    <font>
      <b/>
      <sz val="14"/>
      <color indexed="10"/>
      <name val="Arial"/>
      <family val="2"/>
    </font>
    <font>
      <b/>
      <sz val="14"/>
      <color indexed="2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20"/>
      <name val="Arial"/>
      <family val="2"/>
    </font>
    <font>
      <sz val="11"/>
      <name val="Arial"/>
      <family val="2"/>
    </font>
    <font>
      <b/>
      <sz val="9"/>
      <color rgb="FFFF0000"/>
      <name val="Arial"/>
      <family val="2"/>
    </font>
    <font>
      <b/>
      <u/>
      <sz val="9"/>
      <name val="Arial"/>
      <family val="2"/>
    </font>
    <font>
      <b/>
      <u/>
      <sz val="9"/>
      <color rgb="FFFF0000"/>
      <name val="Arial"/>
      <family val="2"/>
    </font>
    <font>
      <b/>
      <sz val="11"/>
      <color rgb="FF0066FF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0"/>
      <color rgb="FF0066FF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b/>
      <sz val="10"/>
      <name val="Calibri"/>
      <family val="2"/>
    </font>
    <font>
      <sz val="9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18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2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3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68" fontId="53" fillId="0" borderId="0"/>
    <xf numFmtId="0" fontId="8" fillId="3" borderId="0" applyNumberFormat="0" applyBorder="0" applyAlignment="0" applyProtection="0"/>
    <xf numFmtId="165" fontId="48" fillId="0" borderId="0" applyFill="0" applyBorder="0" applyAlignment="0" applyProtection="0"/>
    <xf numFmtId="0" fontId="9" fillId="22" borderId="0" applyNumberFormat="0" applyBorder="0" applyAlignment="0" applyProtection="0"/>
    <xf numFmtId="0" fontId="48" fillId="23" borderId="4" applyNumberForma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9" applyNumberFormat="0" applyFill="0" applyAlignment="0" applyProtection="0"/>
    <xf numFmtId="164" fontId="48" fillId="0" borderId="0" applyFill="0" applyBorder="0" applyAlignment="0" applyProtection="0"/>
    <xf numFmtId="9" fontId="48" fillId="0" borderId="0" applyFont="0" applyFill="0" applyBorder="0" applyAlignment="0" applyProtection="0"/>
  </cellStyleXfs>
  <cellXfs count="474">
    <xf numFmtId="0" fontId="0" fillId="0" borderId="0" xfId="0"/>
    <xf numFmtId="0" fontId="18" fillId="0" borderId="0" xfId="0" applyFont="1"/>
    <xf numFmtId="0" fontId="18" fillId="24" borderId="0" xfId="0" applyFont="1" applyFill="1"/>
    <xf numFmtId="0" fontId="20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vertical="center"/>
    </xf>
    <xf numFmtId="10" fontId="18" fillId="0" borderId="0" xfId="44" applyNumberFormat="1" applyFont="1" applyFill="1" applyBorder="1" applyAlignment="1" applyProtection="1">
      <alignment horizontal="center" vertical="center"/>
    </xf>
    <xf numFmtId="165" fontId="18" fillId="0" borderId="0" xfId="32" applyFont="1" applyFill="1" applyBorder="1" applyAlignment="1" applyProtection="1">
      <alignment vertical="center"/>
    </xf>
    <xf numFmtId="0" fontId="20" fillId="0" borderId="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4" fontId="18" fillId="0" borderId="0" xfId="0" applyNumberFormat="1" applyFont="1"/>
    <xf numFmtId="0" fontId="25" fillId="0" borderId="10" xfId="0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center"/>
    </xf>
    <xf numFmtId="4" fontId="20" fillId="0" borderId="10" xfId="0" applyNumberFormat="1" applyFont="1" applyFill="1" applyBorder="1" applyAlignment="1">
      <alignment horizontal="right"/>
    </xf>
    <xf numFmtId="0" fontId="18" fillId="0" borderId="0" xfId="0" applyFont="1" applyFill="1"/>
    <xf numFmtId="0" fontId="20" fillId="0" borderId="11" xfId="0" applyFont="1" applyFill="1" applyBorder="1" applyAlignment="1">
      <alignment horizontal="center" vertical="center"/>
    </xf>
    <xf numFmtId="10" fontId="20" fillId="0" borderId="10" xfId="0" applyNumberFormat="1" applyFont="1" applyFill="1" applyBorder="1" applyAlignment="1">
      <alignment horizontal="right" vertical="center"/>
    </xf>
    <xf numFmtId="10" fontId="20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 wrapText="1"/>
    </xf>
    <xf numFmtId="9" fontId="20" fillId="0" borderId="10" xfId="0" applyNumberFormat="1" applyFont="1" applyBorder="1" applyAlignment="1">
      <alignment horizontal="left" vertical="center" wrapText="1"/>
    </xf>
    <xf numFmtId="167" fontId="20" fillId="0" borderId="10" xfId="0" applyNumberFormat="1" applyFont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center" vertical="center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4" fontId="20" fillId="0" borderId="10" xfId="0" applyNumberFormat="1" applyFont="1" applyBorder="1" applyAlignment="1">
      <alignment horizontal="right" vertical="center" wrapText="1"/>
    </xf>
    <xf numFmtId="0" fontId="39" fillId="0" borderId="10" xfId="0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22" fillId="0" borderId="10" xfId="0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right" vertical="center"/>
    </xf>
    <xf numFmtId="0" fontId="26" fillId="0" borderId="10" xfId="0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right" vertical="center"/>
    </xf>
    <xf numFmtId="0" fontId="26" fillId="0" borderId="10" xfId="0" applyFont="1" applyFill="1" applyBorder="1" applyAlignment="1">
      <alignment horizontal="center"/>
    </xf>
    <xf numFmtId="4" fontId="26" fillId="0" borderId="10" xfId="0" applyNumberFormat="1" applyFont="1" applyFill="1" applyBorder="1" applyAlignment="1">
      <alignment horizontal="right"/>
    </xf>
    <xf numFmtId="0" fontId="26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right" vertical="center"/>
    </xf>
    <xf numFmtId="10" fontId="21" fillId="0" borderId="10" xfId="0" applyNumberFormat="1" applyFont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/>
    </xf>
    <xf numFmtId="10" fontId="20" fillId="0" borderId="10" xfId="0" applyNumberFormat="1" applyFont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/>
    </xf>
    <xf numFmtId="10" fontId="20" fillId="0" borderId="10" xfId="0" applyNumberFormat="1" applyFont="1" applyBorder="1" applyAlignment="1">
      <alignment horizontal="right" vertical="center" wrapText="1"/>
    </xf>
    <xf numFmtId="10" fontId="20" fillId="0" borderId="10" xfId="0" applyNumberFormat="1" applyFont="1" applyBorder="1" applyAlignment="1">
      <alignment horizontal="center" vertical="center" wrapText="1"/>
    </xf>
    <xf numFmtId="10" fontId="20" fillId="0" borderId="10" xfId="0" applyNumberFormat="1" applyFont="1" applyBorder="1" applyAlignment="1">
      <alignment horizontal="center" wrapText="1"/>
    </xf>
    <xf numFmtId="4" fontId="20" fillId="0" borderId="10" xfId="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 vertical="center" wrapText="1"/>
    </xf>
    <xf numFmtId="0" fontId="18" fillId="22" borderId="0" xfId="0" applyFont="1" applyFill="1"/>
    <xf numFmtId="49" fontId="20" fillId="0" borderId="11" xfId="0" applyNumberFormat="1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164" fontId="21" fillId="0" borderId="0" xfId="0" applyNumberFormat="1" applyFont="1" applyBorder="1" applyAlignment="1">
      <alignment horizontal="left"/>
    </xf>
    <xf numFmtId="164" fontId="21" fillId="24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vertical="center"/>
    </xf>
    <xf numFmtId="164" fontId="18" fillId="0" borderId="0" xfId="0" applyNumberFormat="1" applyFont="1"/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26" borderId="0" xfId="0" applyFont="1" applyFill="1"/>
    <xf numFmtId="0" fontId="18" fillId="27" borderId="0" xfId="0" applyFont="1" applyFill="1"/>
    <xf numFmtId="0" fontId="18" fillId="28" borderId="0" xfId="0" applyFont="1" applyFill="1"/>
    <xf numFmtId="0" fontId="22" fillId="29" borderId="12" xfId="0" applyFont="1" applyFill="1" applyBorder="1" applyAlignment="1">
      <alignment horizontal="center" vertical="center" wrapText="1"/>
    </xf>
    <xf numFmtId="0" fontId="20" fillId="29" borderId="10" xfId="0" applyFont="1" applyFill="1" applyBorder="1" applyAlignment="1">
      <alignment horizontal="center" vertical="center" wrapText="1"/>
    </xf>
    <xf numFmtId="0" fontId="22" fillId="29" borderId="10" xfId="0" applyFont="1" applyFill="1" applyBorder="1" applyAlignment="1">
      <alignment horizontal="center" vertical="center" wrapText="1"/>
    </xf>
    <xf numFmtId="4" fontId="20" fillId="29" borderId="10" xfId="0" applyNumberFormat="1" applyFont="1" applyFill="1" applyBorder="1" applyAlignment="1">
      <alignment horizontal="right" vertical="center"/>
    </xf>
    <xf numFmtId="0" fontId="22" fillId="29" borderId="10" xfId="0" applyFont="1" applyFill="1" applyBorder="1" applyAlignment="1">
      <alignment horizontal="center" vertical="center"/>
    </xf>
    <xf numFmtId="0" fontId="20" fillId="29" borderId="10" xfId="0" applyFont="1" applyFill="1" applyBorder="1" applyAlignment="1">
      <alignment horizontal="center" vertical="center"/>
    </xf>
    <xf numFmtId="0" fontId="25" fillId="29" borderId="10" xfId="0" applyFont="1" applyFill="1" applyBorder="1" applyAlignment="1">
      <alignment horizontal="center" vertical="center" wrapText="1"/>
    </xf>
    <xf numFmtId="4" fontId="39" fillId="29" borderId="10" xfId="0" applyNumberFormat="1" applyFont="1" applyFill="1" applyBorder="1" applyAlignment="1">
      <alignment horizontal="right" vertical="center" wrapText="1"/>
    </xf>
    <xf numFmtId="0" fontId="22" fillId="29" borderId="10" xfId="0" applyFont="1" applyFill="1" applyBorder="1" applyAlignment="1">
      <alignment horizontal="center"/>
    </xf>
    <xf numFmtId="4" fontId="20" fillId="29" borderId="10" xfId="0" applyNumberFormat="1" applyFont="1" applyFill="1" applyBorder="1" applyAlignment="1">
      <alignment horizontal="right"/>
    </xf>
    <xf numFmtId="0" fontId="25" fillId="29" borderId="10" xfId="0" applyFont="1" applyFill="1" applyBorder="1" applyAlignment="1">
      <alignment horizontal="center" vertical="center"/>
    </xf>
    <xf numFmtId="4" fontId="25" fillId="29" borderId="10" xfId="0" applyNumberFormat="1" applyFont="1" applyFill="1" applyBorder="1" applyAlignment="1">
      <alignment horizontal="center" vertical="center"/>
    </xf>
    <xf numFmtId="4" fontId="26" fillId="29" borderId="10" xfId="0" applyNumberFormat="1" applyFont="1" applyFill="1" applyBorder="1" applyAlignment="1">
      <alignment horizontal="right" vertical="center"/>
    </xf>
    <xf numFmtId="4" fontId="20" fillId="29" borderId="10" xfId="0" applyNumberFormat="1" applyFont="1" applyFill="1" applyBorder="1" applyAlignment="1">
      <alignment horizontal="right" vertical="center" wrapText="1"/>
    </xf>
    <xf numFmtId="4" fontId="22" fillId="29" borderId="10" xfId="0" applyNumberFormat="1" applyFont="1" applyFill="1" applyBorder="1" applyAlignment="1">
      <alignment horizontal="center" vertical="center" wrapText="1"/>
    </xf>
    <xf numFmtId="0" fontId="31" fillId="30" borderId="11" xfId="0" applyFont="1" applyFill="1" applyBorder="1" applyAlignment="1">
      <alignment horizontal="center" vertical="center"/>
    </xf>
    <xf numFmtId="0" fontId="0" fillId="30" borderId="14" xfId="0" applyFill="1" applyBorder="1" applyAlignment="1">
      <alignment horizontal="center" vertical="center"/>
    </xf>
    <xf numFmtId="0" fontId="0" fillId="30" borderId="13" xfId="0" applyFill="1" applyBorder="1" applyAlignment="1">
      <alignment horizontal="center" vertical="center"/>
    </xf>
    <xf numFmtId="0" fontId="22" fillId="29" borderId="11" xfId="0" applyFont="1" applyFill="1" applyBorder="1" applyAlignment="1">
      <alignment horizontal="center" vertical="center"/>
    </xf>
    <xf numFmtId="0" fontId="49" fillId="0" borderId="0" xfId="0" applyFont="1"/>
    <xf numFmtId="49" fontId="50" fillId="0" borderId="11" xfId="0" applyNumberFormat="1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49" fontId="52" fillId="0" borderId="11" xfId="0" applyNumberFormat="1" applyFont="1" applyFill="1" applyBorder="1" applyAlignment="1" applyProtection="1">
      <alignment horizontal="left" vertical="center" wrapText="1"/>
    </xf>
    <xf numFmtId="164" fontId="52" fillId="0" borderId="10" xfId="44" applyFont="1" applyFill="1" applyBorder="1" applyAlignment="1" applyProtection="1">
      <alignment horizontal="center" vertical="center" wrapText="1"/>
    </xf>
    <xf numFmtId="0" fontId="50" fillId="0" borderId="0" xfId="0" applyFont="1" applyFill="1" applyBorder="1" applyAlignment="1" applyProtection="1">
      <alignment horizontal="left" vertical="center" wrapText="1"/>
    </xf>
    <xf numFmtId="164" fontId="51" fillId="0" borderId="0" xfId="0" applyNumberFormat="1" applyFont="1" applyFill="1" applyBorder="1" applyAlignment="1" applyProtection="1">
      <alignment horizontal="left"/>
    </xf>
    <xf numFmtId="0" fontId="20" fillId="0" borderId="11" xfId="0" applyFont="1" applyBorder="1" applyAlignment="1">
      <alignment vertical="center" wrapText="1"/>
    </xf>
    <xf numFmtId="170" fontId="20" fillId="0" borderId="11" xfId="0" applyNumberFormat="1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vertical="center"/>
    </xf>
    <xf numFmtId="9" fontId="22" fillId="0" borderId="10" xfId="0" applyNumberFormat="1" applyFont="1" applyBorder="1" applyAlignment="1">
      <alignment vertical="center" wrapText="1"/>
    </xf>
    <xf numFmtId="0" fontId="60" fillId="0" borderId="17" xfId="0" applyFont="1" applyBorder="1" applyAlignment="1"/>
    <xf numFmtId="4" fontId="22" fillId="0" borderId="13" xfId="0" applyNumberFormat="1" applyFont="1" applyFill="1" applyBorder="1" applyAlignment="1">
      <alignment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29" borderId="10" xfId="0" applyNumberFormat="1" applyFont="1" applyFill="1" applyBorder="1" applyAlignment="1">
      <alignment vertical="center"/>
    </xf>
    <xf numFmtId="4" fontId="22" fillId="30" borderId="13" xfId="0" applyNumberFormat="1" applyFont="1" applyFill="1" applyBorder="1" applyAlignment="1">
      <alignment vertical="center" wrapText="1"/>
    </xf>
    <xf numFmtId="0" fontId="25" fillId="0" borderId="13" xfId="0" applyFont="1" applyFill="1" applyBorder="1" applyAlignment="1">
      <alignment horizontal="center" vertical="center" wrapText="1"/>
    </xf>
    <xf numFmtId="10" fontId="25" fillId="0" borderId="12" xfId="0" applyNumberFormat="1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172" fontId="25" fillId="0" borderId="10" xfId="0" applyNumberFormat="1" applyFont="1" applyFill="1" applyBorder="1" applyAlignment="1">
      <alignment horizontal="center" vertical="center"/>
    </xf>
    <xf numFmtId="10" fontId="20" fillId="29" borderId="10" xfId="0" applyNumberFormat="1" applyFont="1" applyFill="1" applyBorder="1" applyAlignment="1">
      <alignment horizontal="right" vertical="center"/>
    </xf>
    <xf numFmtId="0" fontId="20" fillId="26" borderId="10" xfId="0" applyFont="1" applyFill="1" applyBorder="1" applyAlignment="1">
      <alignment horizontal="center"/>
    </xf>
    <xf numFmtId="0" fontId="0" fillId="26" borderId="0" xfId="0" applyFill="1"/>
    <xf numFmtId="0" fontId="60" fillId="0" borderId="1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60" fillId="0" borderId="17" xfId="0" applyFont="1" applyBorder="1" applyAlignment="1">
      <alignment horizontal="justify" vertical="center" wrapText="1"/>
    </xf>
    <xf numFmtId="165" fontId="60" fillId="0" borderId="17" xfId="32" applyFont="1" applyBorder="1"/>
    <xf numFmtId="165" fontId="22" fillId="0" borderId="17" xfId="32" applyFont="1" applyFill="1" applyBorder="1"/>
    <xf numFmtId="0" fontId="22" fillId="29" borderId="10" xfId="0" applyFont="1" applyFill="1" applyBorder="1" applyAlignment="1">
      <alignment horizontal="center" vertical="center"/>
    </xf>
    <xf numFmtId="0" fontId="22" fillId="29" borderId="10" xfId="0" applyFont="1" applyFill="1" applyBorder="1" applyAlignment="1">
      <alignment horizontal="center" vertical="center" wrapText="1"/>
    </xf>
    <xf numFmtId="0" fontId="25" fillId="29" borderId="10" xfId="0" applyFont="1" applyFill="1" applyBorder="1" applyAlignment="1">
      <alignment horizontal="center" vertical="center"/>
    </xf>
    <xf numFmtId="0" fontId="25" fillId="29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9" borderId="10" xfId="0" applyFont="1" applyFill="1" applyBorder="1" applyAlignment="1">
      <alignment horizontal="center" vertical="center" wrapText="1"/>
    </xf>
    <xf numFmtId="165" fontId="22" fillId="0" borderId="17" xfId="32" applyFont="1" applyBorder="1"/>
    <xf numFmtId="0" fontId="0" fillId="0" borderId="17" xfId="0" applyBorder="1"/>
    <xf numFmtId="0" fontId="0" fillId="0" borderId="20" xfId="0" applyBorder="1" applyAlignment="1"/>
    <xf numFmtId="0" fontId="0" fillId="0" borderId="20" xfId="0" applyBorder="1"/>
    <xf numFmtId="0" fontId="0" fillId="0" borderId="17" xfId="0" applyBorder="1" applyAlignment="1"/>
    <xf numFmtId="165" fontId="48" fillId="0" borderId="17" xfId="32" applyBorder="1"/>
    <xf numFmtId="9" fontId="22" fillId="0" borderId="18" xfId="0" applyNumberFormat="1" applyFont="1" applyBorder="1" applyAlignment="1">
      <alignment vertical="center" wrapText="1"/>
    </xf>
    <xf numFmtId="9" fontId="22" fillId="0" borderId="10" xfId="0" applyNumberFormat="1" applyFont="1" applyFill="1" applyBorder="1" applyAlignment="1">
      <alignment vertical="center"/>
    </xf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4" fontId="20" fillId="0" borderId="13" xfId="0" applyNumberFormat="1" applyFont="1" applyFill="1" applyBorder="1" applyAlignment="1">
      <alignment horizontal="right" vertical="center"/>
    </xf>
    <xf numFmtId="10" fontId="20" fillId="0" borderId="17" xfId="0" applyNumberFormat="1" applyFont="1" applyFill="1" applyBorder="1" applyAlignment="1">
      <alignment vertical="center" wrapText="1"/>
    </xf>
    <xf numFmtId="10" fontId="27" fillId="0" borderId="17" xfId="0" applyNumberFormat="1" applyFont="1" applyFill="1" applyBorder="1" applyAlignment="1">
      <alignment horizontal="right" vertical="center"/>
    </xf>
    <xf numFmtId="49" fontId="52" fillId="0" borderId="24" xfId="0" applyNumberFormat="1" applyFont="1" applyFill="1" applyBorder="1" applyAlignment="1" applyProtection="1">
      <alignment horizontal="left" vertical="center" wrapText="1"/>
    </xf>
    <xf numFmtId="164" fontId="50" fillId="0" borderId="12" xfId="0" applyNumberFormat="1" applyFont="1" applyFill="1" applyBorder="1" applyAlignment="1" applyProtection="1">
      <alignment horizontal="left" vertical="center" wrapText="1"/>
    </xf>
    <xf numFmtId="0" fontId="49" fillId="0" borderId="17" xfId="0" applyFont="1" applyBorder="1" applyAlignment="1">
      <alignment wrapText="1"/>
    </xf>
    <xf numFmtId="165" fontId="20" fillId="0" borderId="17" xfId="32" applyFont="1" applyBorder="1"/>
    <xf numFmtId="0" fontId="0" fillId="26" borderId="25" xfId="0" applyFill="1" applyBorder="1" applyAlignment="1">
      <alignment wrapText="1"/>
    </xf>
    <xf numFmtId="0" fontId="0" fillId="26" borderId="0" xfId="0" applyFill="1" applyBorder="1" applyAlignment="1">
      <alignment wrapText="1"/>
    </xf>
    <xf numFmtId="0" fontId="62" fillId="0" borderId="0" xfId="0" applyFont="1"/>
    <xf numFmtId="165" fontId="48" fillId="0" borderId="0" xfId="32"/>
    <xf numFmtId="0" fontId="0" fillId="0" borderId="0" xfId="0" applyAlignment="1">
      <alignment horizontal="justify" vertical="center"/>
    </xf>
    <xf numFmtId="167" fontId="18" fillId="0" borderId="0" xfId="0" applyNumberFormat="1" applyFont="1"/>
    <xf numFmtId="43" fontId="18" fillId="0" borderId="0" xfId="0" applyNumberFormat="1" applyFont="1"/>
    <xf numFmtId="10" fontId="0" fillId="0" borderId="0" xfId="45" applyNumberFormat="1" applyFont="1"/>
    <xf numFmtId="10" fontId="0" fillId="0" borderId="0" xfId="0" applyNumberFormat="1"/>
    <xf numFmtId="2" fontId="0" fillId="0" borderId="0" xfId="0" applyNumberFormat="1"/>
    <xf numFmtId="10" fontId="18" fillId="0" borderId="0" xfId="45" applyNumberFormat="1" applyFont="1"/>
    <xf numFmtId="10" fontId="42" fillId="33" borderId="0" xfId="45" applyNumberFormat="1" applyFont="1" applyFill="1"/>
    <xf numFmtId="4" fontId="20" fillId="0" borderId="10" xfId="0" applyNumberFormat="1" applyFont="1" applyFill="1" applyBorder="1" applyAlignment="1" applyProtection="1">
      <alignment horizontal="right" vertical="center"/>
      <protection locked="0"/>
    </xf>
    <xf numFmtId="10" fontId="22" fillId="0" borderId="18" xfId="0" applyNumberFormat="1" applyFont="1" applyFill="1" applyBorder="1" applyAlignment="1">
      <alignment horizontal="center" vertical="center"/>
    </xf>
    <xf numFmtId="4" fontId="20" fillId="0" borderId="13" xfId="0" applyNumberFormat="1" applyFont="1" applyFill="1" applyBorder="1" applyAlignment="1"/>
    <xf numFmtId="0" fontId="25" fillId="0" borderId="18" xfId="0" applyFont="1" applyFill="1" applyBorder="1" applyAlignment="1">
      <alignment horizontal="center" vertical="center"/>
    </xf>
    <xf numFmtId="10" fontId="27" fillId="0" borderId="29" xfId="0" applyNumberFormat="1" applyFont="1" applyFill="1" applyBorder="1" applyAlignment="1">
      <alignment horizontal="right" vertical="center"/>
    </xf>
    <xf numFmtId="10" fontId="27" fillId="0" borderId="12" xfId="0" applyNumberFormat="1" applyFont="1" applyFill="1" applyBorder="1" applyAlignment="1">
      <alignment horizontal="right" vertical="center"/>
    </xf>
    <xf numFmtId="10" fontId="22" fillId="0" borderId="18" xfId="0" applyNumberFormat="1" applyFont="1" applyFill="1" applyBorder="1" applyAlignment="1">
      <alignment horizontal="right" vertical="center"/>
    </xf>
    <xf numFmtId="4" fontId="20" fillId="0" borderId="10" xfId="0" applyNumberFormat="1" applyFont="1" applyFill="1" applyBorder="1" applyAlignment="1">
      <alignment vertical="center"/>
    </xf>
    <xf numFmtId="172" fontId="25" fillId="0" borderId="18" xfId="0" applyNumberFormat="1" applyFont="1" applyFill="1" applyBorder="1" applyAlignment="1">
      <alignment horizontal="center" vertical="center"/>
    </xf>
    <xf numFmtId="4" fontId="22" fillId="29" borderId="18" xfId="0" applyNumberFormat="1" applyFont="1" applyFill="1" applyBorder="1" applyAlignment="1">
      <alignment vertical="center"/>
    </xf>
    <xf numFmtId="4" fontId="22" fillId="30" borderId="17" xfId="0" applyNumberFormat="1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10" fontId="20" fillId="26" borderId="17" xfId="45" applyNumberFormat="1" applyFont="1" applyFill="1" applyBorder="1" applyAlignment="1">
      <alignment vertical="center" wrapText="1"/>
    </xf>
    <xf numFmtId="10" fontId="20" fillId="26" borderId="17" xfId="45" applyNumberFormat="1" applyFont="1" applyFill="1" applyBorder="1" applyAlignment="1">
      <alignment vertical="center"/>
    </xf>
    <xf numFmtId="0" fontId="22" fillId="29" borderId="29" xfId="0" applyFont="1" applyFill="1" applyBorder="1" applyAlignment="1">
      <alignment horizontal="center" vertical="center" wrapText="1"/>
    </xf>
    <xf numFmtId="9" fontId="22" fillId="0" borderId="12" xfId="0" applyNumberFormat="1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9" fontId="20" fillId="0" borderId="10" xfId="0" applyNumberFormat="1" applyFont="1" applyBorder="1" applyAlignment="1">
      <alignment horizontal="right" vertical="center"/>
    </xf>
    <xf numFmtId="9" fontId="20" fillId="0" borderId="10" xfId="0" applyNumberFormat="1" applyFont="1" applyFill="1" applyBorder="1" applyAlignment="1">
      <alignment horizontal="right" vertical="center"/>
    </xf>
    <xf numFmtId="10" fontId="20" fillId="0" borderId="17" xfId="0" applyNumberFormat="1" applyFont="1" applyFill="1" applyBorder="1" applyAlignment="1">
      <alignment vertical="center" wrapText="1" shrinkToFit="1"/>
    </xf>
    <xf numFmtId="4" fontId="18" fillId="0" borderId="0" xfId="0" applyNumberFormat="1" applyFont="1" applyFill="1"/>
    <xf numFmtId="2" fontId="18" fillId="0" borderId="0" xfId="0" applyNumberFormat="1" applyFont="1" applyFill="1"/>
    <xf numFmtId="0" fontId="18" fillId="0" borderId="0" xfId="0" applyFont="1" applyFill="1" applyAlignment="1"/>
    <xf numFmtId="2" fontId="18" fillId="0" borderId="25" xfId="0" applyNumberFormat="1" applyFont="1" applyFill="1" applyBorder="1" applyAlignment="1"/>
    <xf numFmtId="0" fontId="20" fillId="0" borderId="11" xfId="0" applyFont="1" applyFill="1" applyBorder="1" applyAlignment="1">
      <alignment horizontal="center" vertical="center"/>
    </xf>
    <xf numFmtId="173" fontId="20" fillId="0" borderId="17" xfId="0" applyNumberFormat="1" applyFont="1" applyFill="1" applyBorder="1" applyAlignment="1">
      <alignment vertical="center"/>
    </xf>
    <xf numFmtId="10" fontId="20" fillId="26" borderId="17" xfId="0" applyNumberFormat="1" applyFont="1" applyFill="1" applyBorder="1" applyAlignment="1">
      <alignment vertical="center"/>
    </xf>
    <xf numFmtId="0" fontId="20" fillId="26" borderId="12" xfId="0" applyFont="1" applyFill="1" applyBorder="1" applyAlignment="1">
      <alignment horizontal="center"/>
    </xf>
    <xf numFmtId="4" fontId="20" fillId="26" borderId="10" xfId="0" applyNumberFormat="1" applyFont="1" applyFill="1" applyBorder="1" applyAlignment="1" applyProtection="1">
      <alignment horizontal="right" vertical="center"/>
      <protection locked="0"/>
    </xf>
    <xf numFmtId="10" fontId="26" fillId="0" borderId="28" xfId="0" applyNumberFormat="1" applyFont="1" applyFill="1" applyBorder="1" applyAlignment="1">
      <alignment horizontal="center" vertical="center"/>
    </xf>
    <xf numFmtId="10" fontId="20" fillId="26" borderId="17" xfId="0" applyNumberFormat="1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center" vertical="center" wrapText="1"/>
    </xf>
    <xf numFmtId="4" fontId="20" fillId="29" borderId="10" xfId="0" applyNumberFormat="1" applyFont="1" applyFill="1" applyBorder="1" applyAlignment="1">
      <alignment horizontal="center" vertical="center"/>
    </xf>
    <xf numFmtId="4" fontId="20" fillId="26" borderId="13" xfId="0" applyNumberFormat="1" applyFont="1" applyFill="1" applyBorder="1" applyAlignment="1">
      <alignment horizontal="center" vertical="center"/>
    </xf>
    <xf numFmtId="166" fontId="47" fillId="0" borderId="10" xfId="0" applyNumberFormat="1" applyFont="1" applyBorder="1" applyAlignment="1">
      <alignment vertical="center"/>
    </xf>
    <xf numFmtId="3" fontId="47" fillId="0" borderId="10" xfId="0" applyNumberFormat="1" applyFont="1" applyBorder="1" applyAlignment="1">
      <alignment vertical="center"/>
    </xf>
    <xf numFmtId="4" fontId="20" fillId="0" borderId="13" xfId="0" applyNumberFormat="1" applyFont="1" applyFill="1" applyBorder="1" applyAlignment="1">
      <alignment horizontal="center" vertical="center"/>
    </xf>
    <xf numFmtId="0" fontId="20" fillId="26" borderId="11" xfId="0" applyFont="1" applyFill="1" applyBorder="1" applyAlignment="1">
      <alignment horizontal="center" vertical="center"/>
    </xf>
    <xf numFmtId="10" fontId="26" fillId="0" borderId="17" xfId="0" applyNumberFormat="1" applyFont="1" applyFill="1" applyBorder="1" applyAlignment="1">
      <alignment horizontal="center" vertical="center"/>
    </xf>
    <xf numFmtId="10" fontId="20" fillId="26" borderId="27" xfId="0" applyNumberFormat="1" applyFont="1" applyFill="1" applyBorder="1" applyAlignment="1">
      <alignment horizontal="center" vertical="center" wrapText="1"/>
    </xf>
    <xf numFmtId="4" fontId="20" fillId="26" borderId="10" xfId="0" applyNumberFormat="1" applyFont="1" applyFill="1" applyBorder="1" applyAlignment="1">
      <alignment horizontal="center" vertical="center"/>
    </xf>
    <xf numFmtId="10" fontId="27" fillId="26" borderId="29" xfId="0" applyNumberFormat="1" applyFont="1" applyFill="1" applyBorder="1" applyAlignment="1">
      <alignment horizontal="right" vertical="center"/>
    </xf>
    <xf numFmtId="10" fontId="27" fillId="26" borderId="17" xfId="0" applyNumberFormat="1" applyFont="1" applyFill="1" applyBorder="1" applyAlignment="1">
      <alignment horizontal="right" vertical="center"/>
    </xf>
    <xf numFmtId="173" fontId="20" fillId="26" borderId="17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4" fontId="22" fillId="0" borderId="13" xfId="0" applyNumberFormat="1" applyFont="1" applyFill="1" applyBorder="1" applyAlignment="1">
      <alignment horizontal="right" vertical="center"/>
    </xf>
    <xf numFmtId="10" fontId="22" fillId="0" borderId="17" xfId="0" applyNumberFormat="1" applyFont="1" applyFill="1" applyBorder="1" applyAlignment="1">
      <alignment horizontal="center" vertical="center"/>
    </xf>
    <xf numFmtId="0" fontId="0" fillId="28" borderId="0" xfId="0" applyFill="1"/>
    <xf numFmtId="9" fontId="20" fillId="0" borderId="10" xfId="0" applyNumberFormat="1" applyFont="1" applyBorder="1" applyAlignment="1">
      <alignment horizontal="right" vertical="center" wrapText="1"/>
    </xf>
    <xf numFmtId="10" fontId="20" fillId="26" borderId="10" xfId="0" applyNumberFormat="1" applyFont="1" applyFill="1" applyBorder="1" applyAlignment="1">
      <alignment horizontal="right" vertical="center"/>
    </xf>
    <xf numFmtId="10" fontId="21" fillId="26" borderId="10" xfId="0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 applyProtection="1">
      <alignment horizontal="center" vertical="center" wrapText="1"/>
    </xf>
    <xf numFmtId="0" fontId="52" fillId="0" borderId="10" xfId="44" applyNumberFormat="1" applyFont="1" applyFill="1" applyBorder="1" applyAlignment="1" applyProtection="1">
      <alignment horizontal="center" vertical="center" wrapText="1"/>
    </xf>
    <xf numFmtId="0" fontId="52" fillId="0" borderId="13" xfId="44" applyNumberFormat="1" applyFont="1" applyFill="1" applyBorder="1" applyAlignment="1" applyProtection="1">
      <alignment horizontal="center" vertical="center" wrapText="1"/>
    </xf>
    <xf numFmtId="0" fontId="49" fillId="0" borderId="17" xfId="0" applyFont="1" applyBorder="1" applyAlignment="1">
      <alignment horizontal="center" vertical="center"/>
    </xf>
    <xf numFmtId="49" fontId="50" fillId="0" borderId="12" xfId="0" applyNumberFormat="1" applyFont="1" applyFill="1" applyBorder="1" applyAlignment="1" applyProtection="1">
      <alignment horizontal="right" vertical="center" wrapText="1"/>
    </xf>
    <xf numFmtId="43" fontId="52" fillId="0" borderId="10" xfId="44" applyNumberFormat="1" applyFont="1" applyFill="1" applyBorder="1" applyAlignment="1" applyProtection="1">
      <alignment horizontal="center" vertical="center" wrapText="1"/>
    </xf>
    <xf numFmtId="0" fontId="71" fillId="0" borderId="10" xfId="0" applyFont="1" applyFill="1" applyBorder="1" applyAlignment="1" applyProtection="1">
      <alignment horizontal="center" vertical="center" wrapText="1"/>
    </xf>
    <xf numFmtId="0" fontId="72" fillId="0" borderId="20" xfId="0" applyFont="1" applyBorder="1"/>
    <xf numFmtId="0" fontId="72" fillId="0" borderId="15" xfId="0" applyFont="1" applyFill="1" applyBorder="1" applyAlignment="1" applyProtection="1">
      <alignment horizontal="left" vertical="center" wrapText="1"/>
    </xf>
    <xf numFmtId="0" fontId="72" fillId="0" borderId="11" xfId="0" applyFont="1" applyFill="1" applyBorder="1" applyAlignment="1" applyProtection="1">
      <alignment horizontal="left" vertical="center" wrapText="1"/>
    </xf>
    <xf numFmtId="0" fontId="72" fillId="0" borderId="24" xfId="0" applyFont="1" applyFill="1" applyBorder="1" applyAlignment="1" applyProtection="1">
      <alignment horizontal="left" vertical="center" wrapText="1"/>
    </xf>
    <xf numFmtId="0" fontId="71" fillId="0" borderId="17" xfId="0" applyFont="1" applyFill="1" applyBorder="1" applyAlignment="1" applyProtection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0" fontId="20" fillId="0" borderId="11" xfId="32" applyNumberFormat="1" applyFont="1" applyBorder="1" applyAlignment="1">
      <alignment horizontal="center" vertical="center" wrapText="1"/>
    </xf>
    <xf numFmtId="165" fontId="48" fillId="0" borderId="11" xfId="32" applyBorder="1" applyAlignment="1">
      <alignment horizontal="center" vertical="center" wrapText="1"/>
    </xf>
    <xf numFmtId="165" fontId="48" fillId="0" borderId="17" xfId="32" applyBorder="1" applyAlignment="1">
      <alignment vertical="center" wrapText="1"/>
    </xf>
    <xf numFmtId="0" fontId="20" fillId="35" borderId="10" xfId="32" applyNumberFormat="1" applyFont="1" applyFill="1" applyBorder="1" applyAlignment="1">
      <alignment horizontal="center" vertical="center" wrapText="1"/>
    </xf>
    <xf numFmtId="165" fontId="48" fillId="35" borderId="10" xfId="32" applyFill="1" applyBorder="1" applyAlignment="1">
      <alignment horizontal="center" vertical="center" wrapText="1"/>
    </xf>
    <xf numFmtId="165" fontId="48" fillId="35" borderId="15" xfId="32" applyFill="1" applyBorder="1" applyAlignment="1">
      <alignment vertical="center"/>
    </xf>
    <xf numFmtId="0" fontId="71" fillId="0" borderId="11" xfId="0" applyFont="1" applyFill="1" applyBorder="1" applyAlignment="1" applyProtection="1">
      <alignment horizontal="center" vertical="center" wrapText="1"/>
    </xf>
    <xf numFmtId="0" fontId="71" fillId="33" borderId="32" xfId="0" applyFont="1" applyFill="1" applyBorder="1" applyAlignment="1" applyProtection="1">
      <alignment horizontal="center" vertical="center" wrapText="1"/>
    </xf>
    <xf numFmtId="0" fontId="0" fillId="0" borderId="32" xfId="0" applyBorder="1"/>
    <xf numFmtId="0" fontId="71" fillId="0" borderId="32" xfId="0" applyFont="1" applyFill="1" applyBorder="1" applyAlignment="1" applyProtection="1">
      <alignment horizontal="center" vertical="center" wrapText="1"/>
    </xf>
    <xf numFmtId="0" fontId="0" fillId="33" borderId="32" xfId="0" applyFill="1" applyBorder="1"/>
    <xf numFmtId="165" fontId="48" fillId="0" borderId="32" xfId="32" applyBorder="1"/>
    <xf numFmtId="43" fontId="0" fillId="0" borderId="32" xfId="0" applyNumberFormat="1" applyBorder="1"/>
    <xf numFmtId="0" fontId="0" fillId="33" borderId="32" xfId="0" applyFill="1" applyBorder="1" applyAlignment="1">
      <alignment horizontal="right"/>
    </xf>
    <xf numFmtId="0" fontId="0" fillId="33" borderId="32" xfId="0" applyFill="1" applyBorder="1" applyAlignment="1">
      <alignment horizontal="center"/>
    </xf>
    <xf numFmtId="0" fontId="0" fillId="0" borderId="0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71" fillId="0" borderId="37" xfId="0" applyFont="1" applyFill="1" applyBorder="1" applyAlignment="1" applyProtection="1">
      <alignment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50" fillId="0" borderId="0" xfId="0" applyFont="1" applyFill="1" applyBorder="1" applyAlignment="1" applyProtection="1">
      <alignment horizontal="left"/>
    </xf>
    <xf numFmtId="164" fontId="52" fillId="0" borderId="13" xfId="44" applyFont="1" applyFill="1" applyBorder="1" applyAlignment="1" applyProtection="1">
      <alignment horizontal="center" vertical="center" wrapText="1"/>
    </xf>
    <xf numFmtId="0" fontId="52" fillId="0" borderId="28" xfId="44" applyNumberFormat="1" applyFont="1" applyFill="1" applyBorder="1" applyAlignment="1" applyProtection="1">
      <alignment horizontal="center" vertical="center" wrapText="1"/>
    </xf>
    <xf numFmtId="0" fontId="52" fillId="0" borderId="17" xfId="44" applyNumberFormat="1" applyFont="1" applyFill="1" applyBorder="1" applyAlignment="1" applyProtection="1">
      <alignment horizontal="center" vertical="center" wrapText="1"/>
    </xf>
    <xf numFmtId="49" fontId="50" fillId="0" borderId="12" xfId="0" applyNumberFormat="1" applyFont="1" applyFill="1" applyBorder="1" applyAlignment="1" applyProtection="1">
      <alignment horizontal="right" vertical="center" wrapText="1"/>
    </xf>
    <xf numFmtId="49" fontId="50" fillId="0" borderId="10" xfId="0" applyNumberFormat="1" applyFont="1" applyFill="1" applyBorder="1" applyAlignment="1" applyProtection="1">
      <alignment horizontal="center" vertical="center" wrapText="1"/>
    </xf>
    <xf numFmtId="0" fontId="50" fillId="3" borderId="10" xfId="0" applyFont="1" applyFill="1" applyBorder="1" applyAlignment="1" applyProtection="1">
      <alignment horizontal="left"/>
    </xf>
    <xf numFmtId="0" fontId="50" fillId="0" borderId="10" xfId="0" applyFont="1" applyFill="1" applyBorder="1" applyAlignment="1" applyProtection="1">
      <alignment horizontal="left" vertical="center" wrapText="1"/>
    </xf>
    <xf numFmtId="39" fontId="52" fillId="0" borderId="10" xfId="44" applyNumberFormat="1" applyFont="1" applyFill="1" applyBorder="1" applyAlignment="1" applyProtection="1">
      <alignment horizontal="center" vertical="center" wrapText="1"/>
    </xf>
    <xf numFmtId="0" fontId="52" fillId="0" borderId="11" xfId="44" applyNumberFormat="1" applyFont="1" applyFill="1" applyBorder="1" applyAlignment="1" applyProtection="1">
      <alignment horizontal="center" vertical="center" wrapText="1"/>
    </xf>
    <xf numFmtId="0" fontId="52" fillId="0" borderId="13" xfId="44" applyNumberFormat="1" applyFont="1" applyFill="1" applyBorder="1" applyAlignment="1" applyProtection="1">
      <alignment horizontal="center" vertical="center" wrapText="1"/>
    </xf>
    <xf numFmtId="39" fontId="52" fillId="0" borderId="18" xfId="44" applyNumberFormat="1" applyFont="1" applyFill="1" applyBorder="1" applyAlignment="1" applyProtection="1">
      <alignment horizontal="center" vertical="center" wrapText="1"/>
    </xf>
    <xf numFmtId="0" fontId="52" fillId="0" borderId="30" xfId="44" applyNumberFormat="1" applyFont="1" applyFill="1" applyBorder="1" applyAlignment="1" applyProtection="1">
      <alignment horizontal="center" vertical="center" wrapText="1"/>
    </xf>
    <xf numFmtId="0" fontId="52" fillId="0" borderId="41" xfId="44" applyNumberFormat="1" applyFont="1" applyFill="1" applyBorder="1" applyAlignment="1" applyProtection="1">
      <alignment horizontal="center" vertical="center" wrapText="1"/>
    </xf>
    <xf numFmtId="39" fontId="52" fillId="0" borderId="11" xfId="44" applyNumberFormat="1" applyFont="1" applyFill="1" applyBorder="1" applyAlignment="1" applyProtection="1">
      <alignment horizontal="center" vertical="center" wrapText="1"/>
    </xf>
    <xf numFmtId="39" fontId="52" fillId="0" borderId="13" xfId="44" applyNumberFormat="1" applyFont="1" applyFill="1" applyBorder="1" applyAlignment="1" applyProtection="1">
      <alignment horizontal="center" vertical="center" wrapText="1"/>
    </xf>
    <xf numFmtId="0" fontId="49" fillId="0" borderId="17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49" fontId="50" fillId="3" borderId="10" xfId="0" applyNumberFormat="1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3" xfId="0" applyFont="1" applyFill="1" applyBorder="1" applyAlignment="1" applyProtection="1">
      <alignment horizontal="center" vertical="center" wrapText="1"/>
    </xf>
    <xf numFmtId="0" fontId="71" fillId="33" borderId="15" xfId="0" applyFont="1" applyFill="1" applyBorder="1" applyAlignment="1" applyProtection="1">
      <alignment horizontal="center" vertical="center" wrapText="1"/>
    </xf>
    <xf numFmtId="0" fontId="71" fillId="33" borderId="16" xfId="0" applyFont="1" applyFill="1" applyBorder="1" applyAlignment="1" applyProtection="1">
      <alignment horizontal="center" vertical="center" wrapText="1"/>
    </xf>
    <xf numFmtId="0" fontId="71" fillId="33" borderId="0" xfId="0" applyFont="1" applyFill="1" applyBorder="1" applyAlignment="1" applyProtection="1">
      <alignment horizontal="center" vertical="center" wrapText="1"/>
    </xf>
    <xf numFmtId="166" fontId="41" fillId="36" borderId="10" xfId="0" applyNumberFormat="1" applyFont="1" applyFill="1" applyBorder="1" applyAlignment="1">
      <alignment horizontal="center" vertical="center" wrapText="1"/>
    </xf>
    <xf numFmtId="166" fontId="41" fillId="36" borderId="11" xfId="0" applyNumberFormat="1" applyFont="1" applyFill="1" applyBorder="1" applyAlignment="1">
      <alignment horizontal="center" vertical="center" wrapText="1"/>
    </xf>
    <xf numFmtId="0" fontId="20" fillId="36" borderId="10" xfId="32" applyNumberFormat="1" applyFont="1" applyFill="1" applyBorder="1" applyAlignment="1">
      <alignment horizontal="center" vertical="center" wrapText="1"/>
    </xf>
    <xf numFmtId="0" fontId="20" fillId="36" borderId="11" xfId="32" applyNumberFormat="1" applyFont="1" applyFill="1" applyBorder="1" applyAlignment="1">
      <alignment horizontal="center" vertical="center" wrapText="1"/>
    </xf>
    <xf numFmtId="166" fontId="41" fillId="37" borderId="10" xfId="0" applyNumberFormat="1" applyFont="1" applyFill="1" applyBorder="1" applyAlignment="1">
      <alignment horizontal="center" vertical="center"/>
    </xf>
    <xf numFmtId="166" fontId="41" fillId="37" borderId="11" xfId="0" applyNumberFormat="1" applyFont="1" applyFill="1" applyBorder="1" applyAlignment="1">
      <alignment horizontal="center" vertical="center"/>
    </xf>
    <xf numFmtId="166" fontId="50" fillId="0" borderId="10" xfId="0" applyNumberFormat="1" applyFont="1" applyFill="1" applyBorder="1" applyAlignment="1" applyProtection="1">
      <alignment horizontal="center" vertical="center" wrapText="1"/>
    </xf>
    <xf numFmtId="0" fontId="50" fillId="3" borderId="14" xfId="0" applyFont="1" applyFill="1" applyBorder="1" applyAlignment="1" applyProtection="1">
      <alignment horizontal="center"/>
    </xf>
    <xf numFmtId="0" fontId="50" fillId="0" borderId="10" xfId="0" applyFont="1" applyBorder="1" applyAlignment="1" applyProtection="1">
      <alignment horizontal="left" vertical="center" wrapText="1"/>
    </xf>
    <xf numFmtId="171" fontId="50" fillId="0" borderId="10" xfId="0" applyNumberFormat="1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3" borderId="14" xfId="0" applyFont="1" applyFill="1" applyBorder="1" applyAlignment="1" applyProtection="1">
      <alignment horizontal="left" vertical="center" wrapText="1"/>
    </xf>
    <xf numFmtId="0" fontId="20" fillId="33" borderId="32" xfId="0" applyFont="1" applyFill="1" applyBorder="1" applyAlignment="1">
      <alignment horizontal="center"/>
    </xf>
    <xf numFmtId="0" fontId="41" fillId="35" borderId="0" xfId="0" applyFont="1" applyFill="1" applyBorder="1" applyAlignment="1">
      <alignment horizontal="left" vertical="center"/>
    </xf>
    <xf numFmtId="0" fontId="41" fillId="35" borderId="31" xfId="0" applyFont="1" applyFill="1" applyBorder="1" applyAlignment="1">
      <alignment horizontal="left" vertical="center"/>
    </xf>
    <xf numFmtId="0" fontId="41" fillId="36" borderId="0" xfId="0" applyFont="1" applyFill="1" applyBorder="1" applyAlignment="1">
      <alignment horizontal="left" vertical="center" wrapText="1"/>
    </xf>
    <xf numFmtId="0" fontId="41" fillId="36" borderId="31" xfId="0" applyFont="1" applyFill="1" applyBorder="1" applyAlignment="1">
      <alignment horizontal="left" vertical="center" wrapText="1"/>
    </xf>
    <xf numFmtId="0" fontId="41" fillId="37" borderId="0" xfId="0" applyFont="1" applyFill="1" applyBorder="1" applyAlignment="1">
      <alignment horizontal="left" vertical="center" wrapText="1"/>
    </xf>
    <xf numFmtId="0" fontId="41" fillId="37" borderId="31" xfId="0" applyFont="1" applyFill="1" applyBorder="1" applyAlignment="1">
      <alignment horizontal="left" vertical="center" wrapText="1"/>
    </xf>
    <xf numFmtId="0" fontId="42" fillId="0" borderId="25" xfId="0" applyFont="1" applyFill="1" applyBorder="1" applyAlignment="1">
      <alignment horizontal="distributed"/>
    </xf>
    <xf numFmtId="0" fontId="42" fillId="0" borderId="0" xfId="0" applyFont="1" applyFill="1" applyAlignment="1">
      <alignment horizontal="distributed"/>
    </xf>
    <xf numFmtId="49" fontId="20" fillId="29" borderId="11" xfId="0" applyNumberFormat="1" applyFont="1" applyFill="1" applyBorder="1" applyAlignment="1">
      <alignment horizontal="right" vertical="center" wrapText="1"/>
    </xf>
    <xf numFmtId="49" fontId="20" fillId="30" borderId="10" xfId="0" applyNumberFormat="1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47" fillId="30" borderId="11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left" vertical="center" wrapText="1"/>
    </xf>
    <xf numFmtId="0" fontId="41" fillId="31" borderId="10" xfId="0" applyFont="1" applyFill="1" applyBorder="1" applyAlignment="1">
      <alignment horizontal="left" vertical="center" wrapText="1"/>
    </xf>
    <xf numFmtId="0" fontId="22" fillId="29" borderId="10" xfId="0" applyFont="1" applyFill="1" applyBorder="1" applyAlignment="1">
      <alignment horizontal="left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29" borderId="1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16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47" fillId="0" borderId="10" xfId="0" applyFont="1" applyFill="1" applyBorder="1" applyAlignment="1">
      <alignment horizontal="justify" vertical="center" wrapText="1"/>
    </xf>
    <xf numFmtId="0" fontId="41" fillId="0" borderId="10" xfId="0" applyFont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justify" vertical="center" wrapText="1"/>
    </xf>
    <xf numFmtId="0" fontId="22" fillId="29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22" fillId="29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4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/>
    </xf>
    <xf numFmtId="0" fontId="26" fillId="29" borderId="10" xfId="0" applyFont="1" applyFill="1" applyBorder="1" applyAlignment="1">
      <alignment horizontal="right" vertical="center" wrapText="1"/>
    </xf>
    <xf numFmtId="0" fontId="18" fillId="0" borderId="10" xfId="0" applyFont="1" applyFill="1" applyBorder="1" applyAlignment="1">
      <alignment horizontal="left" vertical="center"/>
    </xf>
    <xf numFmtId="0" fontId="41" fillId="31" borderId="10" xfId="0" applyFont="1" applyFill="1" applyBorder="1" applyAlignment="1">
      <alignment horizontal="left" vertical="center"/>
    </xf>
    <xf numFmtId="0" fontId="26" fillId="0" borderId="10" xfId="0" applyFont="1" applyFill="1" applyBorder="1" applyAlignment="1">
      <alignment horizontal="right" vertical="center"/>
    </xf>
    <xf numFmtId="0" fontId="26" fillId="0" borderId="10" xfId="0" applyFont="1" applyBorder="1" applyAlignment="1">
      <alignment horizontal="left" vertical="center" wrapText="1"/>
    </xf>
    <xf numFmtId="0" fontId="26" fillId="29" borderId="10" xfId="0" applyFont="1" applyFill="1" applyBorder="1" applyAlignment="1">
      <alignment horizontal="right" vertical="center"/>
    </xf>
    <xf numFmtId="0" fontId="30" fillId="0" borderId="10" xfId="0" applyFont="1" applyFill="1" applyBorder="1" applyAlignment="1">
      <alignment horizontal="justify" vertical="center" wrapText="1"/>
    </xf>
    <xf numFmtId="0" fontId="42" fillId="0" borderId="10" xfId="0" applyFont="1" applyBorder="1" applyAlignment="1">
      <alignment horizontal="left" vertical="center"/>
    </xf>
    <xf numFmtId="0" fontId="25" fillId="28" borderId="10" xfId="0" applyFont="1" applyFill="1" applyBorder="1" applyAlignment="1">
      <alignment horizontal="left" vertical="center"/>
    </xf>
    <xf numFmtId="0" fontId="0" fillId="34" borderId="11" xfId="0" applyFont="1" applyFill="1" applyBorder="1" applyAlignment="1">
      <alignment horizontal="justify" vertical="center" wrapText="1"/>
    </xf>
    <xf numFmtId="0" fontId="0" fillId="34" borderId="14" xfId="0" applyFont="1" applyFill="1" applyBorder="1" applyAlignment="1">
      <alignment horizontal="justify" vertical="center" wrapText="1"/>
    </xf>
    <xf numFmtId="0" fontId="0" fillId="34" borderId="13" xfId="0" applyFont="1" applyFill="1" applyBorder="1" applyAlignment="1">
      <alignment horizontal="justify" vertical="center" wrapText="1"/>
    </xf>
    <xf numFmtId="0" fontId="20" fillId="0" borderId="11" xfId="0" applyFont="1" applyFill="1" applyBorder="1" applyAlignment="1">
      <alignment horizontal="justify" vertical="center" wrapText="1"/>
    </xf>
    <xf numFmtId="0" fontId="20" fillId="0" borderId="14" xfId="0" applyFont="1" applyFill="1" applyBorder="1" applyAlignment="1">
      <alignment horizontal="justify" vertical="center" wrapText="1"/>
    </xf>
    <xf numFmtId="0" fontId="20" fillId="29" borderId="12" xfId="0" applyFont="1" applyFill="1" applyBorder="1" applyAlignment="1">
      <alignment horizontal="right" vertical="center"/>
    </xf>
    <xf numFmtId="0" fontId="34" fillId="0" borderId="10" xfId="0" applyFont="1" applyFill="1" applyBorder="1" applyAlignment="1">
      <alignment horizontal="justify" vertical="center" wrapText="1"/>
    </xf>
    <xf numFmtId="0" fontId="22" fillId="28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justify" vertical="center" wrapText="1"/>
    </xf>
    <xf numFmtId="0" fontId="20" fillId="26" borderId="11" xfId="0" applyFont="1" applyFill="1" applyBorder="1" applyAlignment="1">
      <alignment horizontal="left" vertical="center" wrapText="1"/>
    </xf>
    <xf numFmtId="0" fontId="20" fillId="26" borderId="14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center" vertical="center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4" fillId="28" borderId="10" xfId="0" applyFont="1" applyFill="1" applyBorder="1" applyAlignment="1">
      <alignment horizontal="left" vertical="center" wrapText="1"/>
    </xf>
    <xf numFmtId="0" fontId="25" fillId="29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65" fillId="0" borderId="11" xfId="0" applyFont="1" applyBorder="1" applyAlignment="1">
      <alignment horizontal="left" vertical="center" wrapText="1"/>
    </xf>
    <xf numFmtId="0" fontId="65" fillId="0" borderId="14" xfId="0" applyFont="1" applyBorder="1" applyAlignment="1">
      <alignment horizontal="left" vertical="center" wrapText="1"/>
    </xf>
    <xf numFmtId="0" fontId="65" fillId="0" borderId="13" xfId="0" applyFont="1" applyBorder="1" applyAlignment="1">
      <alignment horizontal="left" vertical="center" wrapText="1"/>
    </xf>
    <xf numFmtId="0" fontId="22" fillId="29" borderId="1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39" fillId="29" borderId="10" xfId="0" applyFont="1" applyFill="1" applyBorder="1" applyAlignment="1">
      <alignment horizontal="right" vertical="center" wrapText="1"/>
    </xf>
    <xf numFmtId="0" fontId="33" fillId="32" borderId="11" xfId="0" applyFont="1" applyFill="1" applyBorder="1" applyAlignment="1">
      <alignment horizontal="left" vertical="center" wrapText="1"/>
    </xf>
    <xf numFmtId="0" fontId="33" fillId="32" borderId="14" xfId="0" applyFont="1" applyFill="1" applyBorder="1" applyAlignment="1">
      <alignment horizontal="left" vertical="center" wrapText="1"/>
    </xf>
    <xf numFmtId="0" fontId="33" fillId="32" borderId="13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23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>
      <alignment horizontal="left" vertical="center" wrapText="1"/>
    </xf>
    <xf numFmtId="14" fontId="28" fillId="0" borderId="10" xfId="0" applyNumberFormat="1" applyFont="1" applyFill="1" applyBorder="1" applyAlignment="1">
      <alignment horizontal="right" vertical="center" wrapText="1"/>
    </xf>
    <xf numFmtId="14" fontId="29" fillId="0" borderId="10" xfId="0" applyNumberFormat="1" applyFont="1" applyFill="1" applyBorder="1" applyAlignment="1">
      <alignment horizontal="right" vertical="center" wrapText="1"/>
    </xf>
    <xf numFmtId="0" fontId="21" fillId="26" borderId="10" xfId="0" applyFont="1" applyFill="1" applyBorder="1" applyAlignment="1">
      <alignment horizontal="left" vertical="center"/>
    </xf>
    <xf numFmtId="0" fontId="21" fillId="26" borderId="10" xfId="0" applyNumberFormat="1" applyFont="1" applyFill="1" applyBorder="1" applyAlignment="1">
      <alignment horizontal="right" vertical="center" wrapText="1"/>
    </xf>
    <xf numFmtId="0" fontId="20" fillId="26" borderId="10" xfId="0" applyFont="1" applyFill="1" applyBorder="1" applyAlignment="1">
      <alignment horizontal="left" vertical="center" wrapText="1"/>
    </xf>
    <xf numFmtId="0" fontId="22" fillId="0" borderId="11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  <xf numFmtId="0" fontId="22" fillId="0" borderId="11" xfId="0" applyFont="1" applyBorder="1" applyAlignment="1"/>
    <xf numFmtId="0" fontId="22" fillId="0" borderId="14" xfId="0" applyFont="1" applyBorder="1" applyAlignment="1"/>
    <xf numFmtId="0" fontId="22" fillId="30" borderId="11" xfId="0" applyFont="1" applyFill="1" applyBorder="1" applyAlignment="1">
      <alignment horizontal="center" vertical="center" wrapText="1"/>
    </xf>
    <xf numFmtId="0" fontId="22" fillId="30" borderId="14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4" fillId="31" borderId="10" xfId="0" applyFont="1" applyFill="1" applyBorder="1" applyAlignment="1">
      <alignment horizontal="left" vertical="center"/>
    </xf>
    <xf numFmtId="0" fontId="24" fillId="31" borderId="12" xfId="0" applyFont="1" applyFill="1" applyBorder="1" applyAlignment="1">
      <alignment horizontal="left" vertical="center"/>
    </xf>
    <xf numFmtId="0" fontId="25" fillId="29" borderId="11" xfId="0" applyFont="1" applyFill="1" applyBorder="1" applyAlignment="1">
      <alignment horizontal="center" vertical="center"/>
    </xf>
    <xf numFmtId="0" fontId="25" fillId="29" borderId="14" xfId="0" applyFont="1" applyFill="1" applyBorder="1" applyAlignment="1">
      <alignment horizontal="center" vertical="center"/>
    </xf>
    <xf numFmtId="0" fontId="25" fillId="29" borderId="19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justify" vertical="center" wrapText="1"/>
    </xf>
    <xf numFmtId="10" fontId="21" fillId="0" borderId="18" xfId="0" applyNumberFormat="1" applyFont="1" applyFill="1" applyBorder="1" applyAlignment="1">
      <alignment horizontal="justify" vertical="center" wrapText="1"/>
    </xf>
    <xf numFmtId="0" fontId="22" fillId="28" borderId="11" xfId="0" applyFont="1" applyFill="1" applyBorder="1" applyAlignment="1">
      <alignment horizontal="justify" vertical="center" wrapText="1"/>
    </xf>
    <xf numFmtId="0" fontId="22" fillId="28" borderId="14" xfId="0" applyFont="1" applyFill="1" applyBorder="1" applyAlignment="1">
      <alignment horizontal="justify" vertical="center" wrapText="1"/>
    </xf>
    <xf numFmtId="0" fontId="22" fillId="28" borderId="13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center" wrapText="1"/>
    </xf>
    <xf numFmtId="166" fontId="21" fillId="0" borderId="10" xfId="0" applyNumberFormat="1" applyFont="1" applyFill="1" applyBorder="1" applyAlignment="1">
      <alignment horizontal="center" vertical="center" wrapText="1"/>
    </xf>
    <xf numFmtId="0" fontId="26" fillId="0" borderId="10" xfId="0" applyNumberFormat="1" applyFont="1" applyFill="1" applyBorder="1" applyAlignment="1">
      <alignment horizontal="right" vertical="center" wrapText="1"/>
    </xf>
    <xf numFmtId="166" fontId="27" fillId="0" borderId="10" xfId="0" applyNumberFormat="1" applyFont="1" applyFill="1" applyBorder="1" applyAlignment="1" applyProtection="1">
      <alignment horizontal="right" vertical="center"/>
      <protection locked="0"/>
    </xf>
    <xf numFmtId="0" fontId="20" fillId="29" borderId="10" xfId="0" applyFont="1" applyFill="1" applyBorder="1" applyAlignment="1">
      <alignment horizontal="right" vertical="center" wrapText="1"/>
    </xf>
    <xf numFmtId="1" fontId="20" fillId="29" borderId="10" xfId="0" applyNumberFormat="1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0" fontId="22" fillId="29" borderId="11" xfId="0" applyFont="1" applyFill="1" applyBorder="1" applyAlignment="1">
      <alignment horizontal="center" vertical="center" wrapText="1"/>
    </xf>
    <xf numFmtId="0" fontId="22" fillId="29" borderId="14" xfId="0" applyFont="1" applyFill="1" applyBorder="1" applyAlignment="1">
      <alignment horizontal="center" vertical="center" wrapText="1"/>
    </xf>
    <xf numFmtId="0" fontId="22" fillId="29" borderId="13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0" fillId="29" borderId="11" xfId="0" applyFont="1" applyFill="1" applyBorder="1" applyAlignment="1">
      <alignment horizontal="center" vertical="center" wrapText="1"/>
    </xf>
    <xf numFmtId="0" fontId="20" fillId="29" borderId="10" xfId="0" applyFont="1" applyFill="1" applyBorder="1" applyAlignment="1">
      <alignment horizontal="center" vertical="center" wrapText="1"/>
    </xf>
    <xf numFmtId="0" fontId="20" fillId="29" borderId="10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14" fontId="21" fillId="0" borderId="10" xfId="0" applyNumberFormat="1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0" fillId="26" borderId="25" xfId="0" applyFill="1" applyBorder="1" applyAlignment="1">
      <alignment horizontal="center" wrapText="1"/>
    </xf>
    <xf numFmtId="0" fontId="0" fillId="26" borderId="0" xfId="0" applyFill="1" applyBorder="1" applyAlignment="1">
      <alignment horizontal="center" wrapText="1"/>
    </xf>
    <xf numFmtId="0" fontId="42" fillId="31" borderId="25" xfId="0" applyFont="1" applyFill="1" applyBorder="1" applyAlignment="1">
      <alignment horizontal="left" vertical="center"/>
    </xf>
    <xf numFmtId="0" fontId="42" fillId="31" borderId="0" xfId="0" applyFont="1" applyFill="1" applyAlignment="1">
      <alignment horizontal="left" vertical="center"/>
    </xf>
    <xf numFmtId="0" fontId="0" fillId="0" borderId="26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28" borderId="11" xfId="0" applyFont="1" applyFill="1" applyBorder="1" applyAlignment="1">
      <alignment vertical="center"/>
    </xf>
    <xf numFmtId="0" fontId="25" fillId="28" borderId="14" xfId="0" applyFont="1" applyFill="1" applyBorder="1" applyAlignment="1">
      <alignment vertical="center"/>
    </xf>
    <xf numFmtId="0" fontId="25" fillId="28" borderId="13" xfId="0" applyFont="1" applyFill="1" applyBorder="1" applyAlignment="1">
      <alignment vertical="center"/>
    </xf>
    <xf numFmtId="0" fontId="20" fillId="0" borderId="11" xfId="0" applyFont="1" applyBorder="1" applyAlignment="1">
      <alignment horizontal="left" vertical="center"/>
    </xf>
    <xf numFmtId="0" fontId="20" fillId="29" borderId="11" xfId="0" applyFont="1" applyFill="1" applyBorder="1" applyAlignment="1">
      <alignment horizontal="right" vertical="center"/>
    </xf>
    <xf numFmtId="0" fontId="47" fillId="0" borderId="10" xfId="0" applyFont="1" applyBorder="1" applyAlignment="1">
      <alignment horizontal="left" vertical="center" wrapText="1"/>
    </xf>
    <xf numFmtId="0" fontId="18" fillId="32" borderId="11" xfId="0" applyFont="1" applyFill="1" applyBorder="1" applyAlignment="1">
      <alignment horizontal="left" vertical="center" wrapText="1"/>
    </xf>
    <xf numFmtId="0" fontId="42" fillId="32" borderId="14" xfId="0" applyFont="1" applyFill="1" applyBorder="1" applyAlignment="1">
      <alignment horizontal="left" vertical="center"/>
    </xf>
    <xf numFmtId="0" fontId="42" fillId="32" borderId="13" xfId="0" applyFont="1" applyFill="1" applyBorder="1" applyAlignment="1">
      <alignment horizontal="left" vertical="center"/>
    </xf>
    <xf numFmtId="0" fontId="0" fillId="32" borderId="11" xfId="0" applyFont="1" applyFill="1" applyBorder="1" applyAlignment="1">
      <alignment horizontal="left" vertical="center" wrapText="1"/>
    </xf>
    <xf numFmtId="0" fontId="0" fillId="32" borderId="14" xfId="0" applyFont="1" applyFill="1" applyBorder="1" applyAlignment="1">
      <alignment horizontal="left" vertical="center" wrapText="1"/>
    </xf>
    <xf numFmtId="0" fontId="0" fillId="32" borderId="13" xfId="0" applyFont="1" applyFill="1" applyBorder="1" applyAlignment="1">
      <alignment horizontal="left" vertical="center" wrapText="1"/>
    </xf>
    <xf numFmtId="0" fontId="31" fillId="31" borderId="10" xfId="0" applyFont="1" applyFill="1" applyBorder="1" applyAlignment="1">
      <alignment vertical="center" wrapText="1"/>
    </xf>
    <xf numFmtId="0" fontId="22" fillId="29" borderId="10" xfId="0" applyFont="1" applyFill="1" applyBorder="1" applyAlignment="1">
      <alignment horizontal="right" vertical="center" wrapText="1"/>
    </xf>
    <xf numFmtId="0" fontId="60" fillId="0" borderId="1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21" fillId="0" borderId="10" xfId="0" applyFont="1" applyFill="1" applyBorder="1" applyAlignment="1">
      <alignment horizontal="justify" vertical="center" wrapText="1"/>
    </xf>
    <xf numFmtId="0" fontId="24" fillId="28" borderId="11" xfId="0" applyFont="1" applyFill="1" applyBorder="1" applyAlignment="1">
      <alignment horizontal="center" vertical="center" wrapText="1"/>
    </xf>
    <xf numFmtId="0" fontId="24" fillId="28" borderId="14" xfId="0" applyFont="1" applyFill="1" applyBorder="1" applyAlignment="1">
      <alignment horizontal="center" vertical="center" wrapText="1"/>
    </xf>
    <xf numFmtId="0" fontId="24" fillId="28" borderId="13" xfId="0" applyFont="1" applyFill="1" applyBorder="1" applyAlignment="1">
      <alignment horizontal="center" vertical="center" wrapText="1"/>
    </xf>
    <xf numFmtId="10" fontId="21" fillId="0" borderId="10" xfId="0" applyNumberFormat="1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20" fillId="26" borderId="17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/>
    </xf>
    <xf numFmtId="0" fontId="20" fillId="0" borderId="22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17" xfId="0" applyFont="1" applyFill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29" borderId="11" xfId="0" quotePrefix="1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vertical="center"/>
    </xf>
    <xf numFmtId="0" fontId="20" fillId="0" borderId="14" xfId="0" applyFont="1" applyFill="1" applyBorder="1" applyAlignment="1">
      <alignment vertical="center"/>
    </xf>
    <xf numFmtId="0" fontId="26" fillId="0" borderId="17" xfId="0" applyFont="1" applyFill="1" applyBorder="1" applyAlignment="1">
      <alignment horizontal="justify"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4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 shrinkToFit="1"/>
    </xf>
    <xf numFmtId="0" fontId="20" fillId="0" borderId="14" xfId="0" applyFont="1" applyFill="1" applyBorder="1" applyAlignment="1">
      <alignment vertical="center" wrapText="1" shrinkToFit="1"/>
    </xf>
    <xf numFmtId="0" fontId="26" fillId="0" borderId="18" xfId="0" applyFont="1" applyFill="1" applyBorder="1" applyAlignment="1">
      <alignment horizontal="right" vertical="center"/>
    </xf>
    <xf numFmtId="0" fontId="25" fillId="0" borderId="11" xfId="0" applyFont="1" applyFill="1" applyBorder="1" applyAlignment="1">
      <alignment horizontal="left" vertical="center"/>
    </xf>
    <xf numFmtId="0" fontId="25" fillId="0" borderId="14" xfId="0" applyFont="1" applyFill="1" applyBorder="1" applyAlignment="1">
      <alignment horizontal="left" vertical="center"/>
    </xf>
    <xf numFmtId="0" fontId="25" fillId="0" borderId="23" xfId="0" applyFont="1" applyFill="1" applyBorder="1" applyAlignment="1">
      <alignment horizontal="left" vertical="center"/>
    </xf>
    <xf numFmtId="0" fontId="25" fillId="0" borderId="13" xfId="0" applyFont="1" applyFill="1" applyBorder="1" applyAlignment="1">
      <alignment horizontal="center" vertical="center"/>
    </xf>
    <xf numFmtId="0" fontId="20" fillId="26" borderId="11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21" xfId="0" applyFont="1" applyBorder="1" applyAlignment="1">
      <alignment horizont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xcel_BuiltIn_Comma" xfId="30"/>
    <cellStyle name="Incorreto" xfId="31" builtinId="27" customBuiltin="1"/>
    <cellStyle name="Moeda" xfId="32" builtinId="4"/>
    <cellStyle name="Neutra" xfId="33" builtinId="28" customBuiltin="1"/>
    <cellStyle name="Normal" xfId="0" builtinId="0"/>
    <cellStyle name="Nota" xfId="34" builtinId="10" customBuiltin="1"/>
    <cellStyle name="Porcentagem" xfId="45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ítulo 5" xfId="42"/>
    <cellStyle name="Total" xfId="43" builtinId="25" customBuiltin="1"/>
    <cellStyle name="Vírgula" xfId="44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323DC"/>
      <rgbColor rgb="00009900"/>
      <rgbColor rgb="00800080"/>
      <rgbColor rgb="00006B6B"/>
      <rgbColor rgb="00C0C0C0"/>
      <rgbColor rgb="00808080"/>
      <rgbColor rgb="009999FF"/>
      <rgbColor rgb="00FF330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33"/>
      <rgbColor rgb="000000CC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idro Esfumaçado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hade val="100000"/>
                <a:satMod val="100000"/>
              </a:schemeClr>
            </a:gs>
            <a:gs pos="100000">
              <a:schemeClr val="phClr">
                <a:tint val="61000"/>
                <a:alpha val="100000"/>
                <a:satMod val="18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</a:schemeClr>
            </a:gs>
            <a:gs pos="100000">
              <a:schemeClr val="phClr">
                <a:tint val="90000"/>
                <a:alpha val="100000"/>
                <a:satMod val="18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5240" cap="flat" cmpd="sng" algn="ctr">
          <a:solidFill>
            <a:schemeClr val="phClr">
              <a:tint val="25000"/>
              <a:alpha val="25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21590" dir="5400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prstMaterial="flat">
            <a:bevelT w="28575" h="41275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view="pageBreakPreview" topLeftCell="A28" zoomScaleNormal="100" zoomScaleSheetLayoutView="100" workbookViewId="0">
      <selection activeCell="F47" sqref="F47"/>
    </sheetView>
  </sheetViews>
  <sheetFormatPr defaultRowHeight="12.75"/>
  <cols>
    <col min="1" max="1" width="5.140625" customWidth="1"/>
    <col min="2" max="2" width="4.7109375" customWidth="1"/>
    <col min="3" max="3" width="25" customWidth="1"/>
    <col min="5" max="5" width="13" customWidth="1"/>
    <col min="6" max="6" width="14" customWidth="1"/>
    <col min="7" max="7" width="16.42578125" customWidth="1"/>
    <col min="8" max="8" width="16.85546875" customWidth="1"/>
    <col min="9" max="9" width="16.42578125" customWidth="1"/>
    <col min="10" max="10" width="16.140625" customWidth="1"/>
  </cols>
  <sheetData>
    <row r="1" spans="3:9" s="80" customFormat="1" ht="34.5" customHeight="1">
      <c r="C1" s="257" t="s">
        <v>126</v>
      </c>
      <c r="D1" s="257"/>
      <c r="E1" s="257"/>
      <c r="F1" s="257"/>
      <c r="G1" s="257"/>
      <c r="H1" s="257"/>
      <c r="I1" s="257"/>
    </row>
    <row r="2" spans="3:9" s="80" customFormat="1" ht="57.75" customHeight="1">
      <c r="C2" s="81" t="s">
        <v>120</v>
      </c>
      <c r="D2" s="258" t="s">
        <v>194</v>
      </c>
      <c r="E2" s="258"/>
      <c r="F2" s="259" t="s">
        <v>193</v>
      </c>
      <c r="G2" s="260"/>
      <c r="H2" s="200" t="s">
        <v>242</v>
      </c>
      <c r="I2" s="82" t="s">
        <v>175</v>
      </c>
    </row>
    <row r="3" spans="3:9" s="80" customFormat="1" ht="15.75" customHeight="1">
      <c r="C3" s="83" t="s">
        <v>165</v>
      </c>
      <c r="D3" s="246">
        <f>'Motorista 44 hs'!I154</f>
        <v>4688.6600833333341</v>
      </c>
      <c r="E3" s="246"/>
      <c r="F3" s="247">
        <v>19</v>
      </c>
      <c r="G3" s="248"/>
      <c r="H3" s="205">
        <f>I3/12</f>
        <v>89084.541583333354</v>
      </c>
      <c r="I3" s="84">
        <f>(D3*F3*12)</f>
        <v>1069014.4990000003</v>
      </c>
    </row>
    <row r="4" spans="3:9" s="80" customFormat="1" ht="15.75" customHeight="1">
      <c r="C4" s="83" t="s">
        <v>171</v>
      </c>
      <c r="D4" s="246">
        <f>Diárias!I67</f>
        <v>193.79</v>
      </c>
      <c r="E4" s="246"/>
      <c r="F4" s="247">
        <v>1860</v>
      </c>
      <c r="G4" s="248"/>
      <c r="H4" s="201"/>
      <c r="I4" s="84">
        <f>ROUND(D4*F4,2)</f>
        <v>360449.4</v>
      </c>
    </row>
    <row r="5" spans="3:9" s="80" customFormat="1" ht="15.75" customHeight="1">
      <c r="C5" s="83" t="s">
        <v>172</v>
      </c>
      <c r="D5" s="246">
        <f>Diárias!S67</f>
        <v>283.43</v>
      </c>
      <c r="E5" s="246"/>
      <c r="F5" s="247">
        <v>1774</v>
      </c>
      <c r="G5" s="248"/>
      <c r="H5" s="201"/>
      <c r="I5" s="84">
        <f>ROUND(D5*F5,2)</f>
        <v>502804.82</v>
      </c>
    </row>
    <row r="6" spans="3:9" s="80" customFormat="1" ht="15.75" customHeight="1">
      <c r="C6" s="83" t="s">
        <v>173</v>
      </c>
      <c r="D6" s="252">
        <f>'Hora extra 50% e 100%'!I159</f>
        <v>16.07</v>
      </c>
      <c r="E6" s="253"/>
      <c r="F6" s="247">
        <v>3000</v>
      </c>
      <c r="G6" s="248"/>
      <c r="H6" s="202"/>
      <c r="I6" s="84">
        <f>ROUND(D6*F6,2)</f>
        <v>48210</v>
      </c>
    </row>
    <row r="7" spans="3:9" s="80" customFormat="1" ht="33" customHeight="1">
      <c r="C7" s="83" t="s">
        <v>191</v>
      </c>
      <c r="D7" s="252">
        <f>'Hora extra c adic. noturno'!I160</f>
        <v>19.23</v>
      </c>
      <c r="E7" s="253"/>
      <c r="F7" s="247">
        <v>480</v>
      </c>
      <c r="G7" s="248"/>
      <c r="H7" s="240"/>
      <c r="I7" s="84">
        <f t="shared" ref="I7:I9" si="0">ROUND(D7*F7,2)</f>
        <v>9230.4</v>
      </c>
    </row>
    <row r="8" spans="3:9" s="80" customFormat="1" ht="15.75" customHeight="1">
      <c r="C8" s="131" t="s">
        <v>174</v>
      </c>
      <c r="D8" s="249">
        <f>'Hora extra 50% e 100%'!I160</f>
        <v>21.42</v>
      </c>
      <c r="E8" s="249"/>
      <c r="F8" s="250">
        <v>2380</v>
      </c>
      <c r="G8" s="251"/>
      <c r="H8" s="241"/>
      <c r="I8" s="239">
        <f t="shared" si="0"/>
        <v>50979.6</v>
      </c>
    </row>
    <row r="9" spans="3:9" s="80" customFormat="1" ht="32.450000000000003" customHeight="1">
      <c r="C9" s="133" t="s">
        <v>192</v>
      </c>
      <c r="D9" s="254">
        <f>'Hora extra c adic. noturno'!I161</f>
        <v>25.64</v>
      </c>
      <c r="E9" s="254"/>
      <c r="F9" s="255">
        <v>356</v>
      </c>
      <c r="G9" s="256"/>
      <c r="H9" s="203"/>
      <c r="I9" s="239">
        <f t="shared" si="0"/>
        <v>9127.84</v>
      </c>
    </row>
    <row r="10" spans="3:9" s="80" customFormat="1" ht="15.75" customHeight="1">
      <c r="C10" s="242" t="s">
        <v>195</v>
      </c>
      <c r="D10" s="242"/>
      <c r="E10" s="242"/>
      <c r="F10" s="242"/>
      <c r="G10" s="242"/>
      <c r="H10" s="204"/>
      <c r="I10" s="132">
        <f>SUM(I3:I9)</f>
        <v>2049816.5590000004</v>
      </c>
    </row>
    <row r="11" spans="3:9" s="80" customFormat="1" ht="26.25" customHeight="1">
      <c r="C11" s="243" t="s">
        <v>121</v>
      </c>
      <c r="D11" s="243"/>
      <c r="E11" s="243"/>
      <c r="F11" s="243"/>
      <c r="G11" s="243"/>
      <c r="H11" s="243"/>
      <c r="I11" s="243"/>
    </row>
    <row r="12" spans="3:9" s="80" customFormat="1" ht="15.75">
      <c r="C12" s="85"/>
      <c r="D12" s="85"/>
      <c r="E12" s="85"/>
      <c r="F12" s="85"/>
      <c r="G12" s="85"/>
      <c r="H12" s="85"/>
      <c r="I12" s="86"/>
    </row>
    <row r="13" spans="3:9" s="80" customFormat="1" ht="15.75">
      <c r="C13" s="244"/>
      <c r="D13" s="244"/>
      <c r="E13" s="244"/>
      <c r="F13" s="244"/>
      <c r="G13" s="244"/>
      <c r="H13" s="244"/>
      <c r="I13" s="244"/>
    </row>
    <row r="14" spans="3:9" s="80" customFormat="1" ht="15.75" customHeight="1">
      <c r="C14" s="245" t="s">
        <v>113</v>
      </c>
      <c r="D14" s="245"/>
      <c r="E14" s="245"/>
      <c r="F14" s="245"/>
      <c r="G14" s="270">
        <f>D3*F3</f>
        <v>89084.541583333354</v>
      </c>
      <c r="H14" s="270"/>
      <c r="I14" s="270"/>
    </row>
    <row r="15" spans="3:9" s="80" customFormat="1" ht="15.75">
      <c r="C15" s="271"/>
      <c r="D15" s="271"/>
      <c r="E15" s="271"/>
      <c r="F15" s="271"/>
      <c r="G15" s="271"/>
      <c r="H15" s="271"/>
      <c r="I15" s="271"/>
    </row>
    <row r="16" spans="3:9" s="80" customFormat="1" ht="15.75" customHeight="1">
      <c r="C16" s="272" t="s">
        <v>114</v>
      </c>
      <c r="D16" s="272"/>
      <c r="E16" s="272"/>
      <c r="F16" s="272"/>
      <c r="G16" s="274">
        <v>12</v>
      </c>
      <c r="H16" s="274"/>
      <c r="I16" s="274"/>
    </row>
    <row r="17" spans="2:9" s="80" customFormat="1" ht="13.5" customHeight="1">
      <c r="C17" s="275"/>
      <c r="D17" s="275"/>
      <c r="E17" s="275"/>
      <c r="F17" s="275"/>
      <c r="G17" s="275"/>
      <c r="H17" s="275"/>
      <c r="I17" s="275"/>
    </row>
    <row r="18" spans="2:9" ht="26.25" customHeight="1">
      <c r="C18" s="272" t="s">
        <v>125</v>
      </c>
      <c r="D18" s="272"/>
      <c r="E18" s="272"/>
      <c r="F18" s="272"/>
      <c r="G18" s="273">
        <f>I10</f>
        <v>2049816.5590000004</v>
      </c>
      <c r="H18" s="273"/>
      <c r="I18" s="273"/>
    </row>
    <row r="19" spans="2:9" ht="27" customHeight="1" thickBot="1">
      <c r="C19" s="238"/>
      <c r="D19" s="238"/>
      <c r="E19" s="238"/>
      <c r="F19" s="238"/>
      <c r="G19" s="238"/>
      <c r="H19" s="238"/>
      <c r="I19" s="238"/>
    </row>
    <row r="20" spans="2:9" ht="13.5" thickTop="1">
      <c r="B20" s="229"/>
      <c r="C20" s="230"/>
      <c r="D20" s="230"/>
      <c r="E20" s="230"/>
      <c r="F20" s="230"/>
      <c r="G20" s="230"/>
      <c r="H20" s="230"/>
      <c r="I20" s="231"/>
    </row>
    <row r="21" spans="2:9" ht="27.75" customHeight="1">
      <c r="B21" s="232"/>
      <c r="C21" s="261" t="s">
        <v>262</v>
      </c>
      <c r="D21" s="262"/>
      <c r="E21" s="262"/>
      <c r="F21" s="262"/>
      <c r="G21" s="262"/>
      <c r="H21" s="263"/>
      <c r="I21" s="233"/>
    </row>
    <row r="22" spans="2:9" ht="76.5">
      <c r="B22" s="232"/>
      <c r="C22" s="206" t="s">
        <v>249</v>
      </c>
      <c r="D22" s="206" t="s">
        <v>250</v>
      </c>
      <c r="E22" s="206" t="s">
        <v>251</v>
      </c>
      <c r="F22" s="206" t="s">
        <v>255</v>
      </c>
      <c r="G22" s="219" t="s">
        <v>256</v>
      </c>
      <c r="H22" s="211" t="s">
        <v>252</v>
      </c>
      <c r="I22" s="234"/>
    </row>
    <row r="23" spans="2:9" ht="25.5">
      <c r="B23" s="232"/>
      <c r="C23" s="207" t="s">
        <v>243</v>
      </c>
      <c r="D23" s="87" t="s">
        <v>165</v>
      </c>
      <c r="E23" s="212">
        <v>4688.66</v>
      </c>
      <c r="F23" s="213">
        <v>5</v>
      </c>
      <c r="G23" s="214">
        <f>E23*F23</f>
        <v>23443.3</v>
      </c>
      <c r="H23" s="215">
        <f>G23*12</f>
        <v>281319.59999999998</v>
      </c>
      <c r="I23" s="234"/>
    </row>
    <row r="24" spans="2:9" ht="25.5">
      <c r="B24" s="232"/>
      <c r="C24" s="208" t="s">
        <v>244</v>
      </c>
      <c r="D24" s="87" t="s">
        <v>165</v>
      </c>
      <c r="E24" s="212">
        <v>4688.66</v>
      </c>
      <c r="F24" s="213">
        <v>2</v>
      </c>
      <c r="G24" s="214">
        <f t="shared" ref="G24:G28" si="1">E24*F24</f>
        <v>9377.32</v>
      </c>
      <c r="H24" s="215">
        <f t="shared" ref="H24:H28" si="2">G24*12</f>
        <v>112527.84</v>
      </c>
      <c r="I24" s="234"/>
    </row>
    <row r="25" spans="2:9" ht="25.5">
      <c r="B25" s="232"/>
      <c r="C25" s="209" t="s">
        <v>245</v>
      </c>
      <c r="D25" s="87" t="s">
        <v>165</v>
      </c>
      <c r="E25" s="212">
        <v>4688.66</v>
      </c>
      <c r="F25" s="213">
        <v>4</v>
      </c>
      <c r="G25" s="214">
        <f t="shared" si="1"/>
        <v>18754.64</v>
      </c>
      <c r="H25" s="215">
        <f t="shared" si="2"/>
        <v>225055.68</v>
      </c>
      <c r="I25" s="234"/>
    </row>
    <row r="26" spans="2:9" ht="25.5">
      <c r="B26" s="232"/>
      <c r="C26" s="209" t="s">
        <v>246</v>
      </c>
      <c r="D26" s="87" t="s">
        <v>165</v>
      </c>
      <c r="E26" s="212">
        <v>4688.66</v>
      </c>
      <c r="F26" s="213">
        <v>1</v>
      </c>
      <c r="G26" s="214">
        <f t="shared" si="1"/>
        <v>4688.66</v>
      </c>
      <c r="H26" s="215">
        <f t="shared" si="2"/>
        <v>56263.92</v>
      </c>
      <c r="I26" s="234"/>
    </row>
    <row r="27" spans="2:9" ht="25.5">
      <c r="B27" s="232"/>
      <c r="C27" s="209" t="s">
        <v>247</v>
      </c>
      <c r="D27" s="87" t="s">
        <v>165</v>
      </c>
      <c r="E27" s="212">
        <v>4688.66</v>
      </c>
      <c r="F27" s="213">
        <v>4</v>
      </c>
      <c r="G27" s="214">
        <f t="shared" si="1"/>
        <v>18754.64</v>
      </c>
      <c r="H27" s="215">
        <f t="shared" si="2"/>
        <v>225055.68</v>
      </c>
      <c r="I27" s="234"/>
    </row>
    <row r="28" spans="2:9" ht="25.5">
      <c r="B28" s="232"/>
      <c r="C28" s="210" t="s">
        <v>248</v>
      </c>
      <c r="D28" s="87" t="s">
        <v>165</v>
      </c>
      <c r="E28" s="212">
        <v>4688.66</v>
      </c>
      <c r="F28" s="213">
        <v>3</v>
      </c>
      <c r="G28" s="214">
        <f t="shared" si="1"/>
        <v>14065.98</v>
      </c>
      <c r="H28" s="215">
        <f t="shared" si="2"/>
        <v>168791.76</v>
      </c>
      <c r="I28" s="234"/>
    </row>
    <row r="29" spans="2:9" ht="15.75">
      <c r="B29" s="232"/>
      <c r="C29" s="277" t="s">
        <v>253</v>
      </c>
      <c r="D29" s="277"/>
      <c r="E29" s="278"/>
      <c r="F29" s="216">
        <f>SUM(F23:F28)</f>
        <v>19</v>
      </c>
      <c r="G29" s="217">
        <f>SUM(G23:G28)</f>
        <v>89084.54</v>
      </c>
      <c r="H29" s="218">
        <f>SUM(H23:H28)</f>
        <v>1069014.48</v>
      </c>
      <c r="I29" s="234"/>
    </row>
    <row r="30" spans="2:9" ht="15.75" customHeight="1">
      <c r="B30" s="232"/>
      <c r="C30" s="279" t="s">
        <v>254</v>
      </c>
      <c r="D30" s="279"/>
      <c r="E30" s="280"/>
      <c r="F30" s="264">
        <f>H29/12</f>
        <v>89084.54</v>
      </c>
      <c r="G30" s="264"/>
      <c r="H30" s="265"/>
      <c r="I30" s="234"/>
    </row>
    <row r="31" spans="2:9" ht="15.75" customHeight="1">
      <c r="B31" s="232"/>
      <c r="C31" s="279" t="s">
        <v>114</v>
      </c>
      <c r="D31" s="279"/>
      <c r="E31" s="280"/>
      <c r="F31" s="266">
        <v>12</v>
      </c>
      <c r="G31" s="266"/>
      <c r="H31" s="267"/>
      <c r="I31" s="234"/>
    </row>
    <row r="32" spans="2:9" ht="35.25" customHeight="1">
      <c r="B32" s="232"/>
      <c r="C32" s="281" t="s">
        <v>257</v>
      </c>
      <c r="D32" s="281"/>
      <c r="E32" s="282"/>
      <c r="F32" s="268">
        <f>ROUND(F30*F31,2)</f>
        <v>1069014.48</v>
      </c>
      <c r="G32" s="268"/>
      <c r="H32" s="269"/>
      <c r="I32" s="234"/>
    </row>
    <row r="33" spans="2:9">
      <c r="B33" s="232"/>
      <c r="C33" s="228"/>
      <c r="D33" s="228"/>
      <c r="E33" s="228"/>
      <c r="F33" s="228"/>
      <c r="G33" s="228"/>
      <c r="H33" s="228"/>
      <c r="I33" s="234"/>
    </row>
    <row r="34" spans="2:9">
      <c r="B34" s="232"/>
      <c r="C34" s="228"/>
      <c r="D34" s="228"/>
      <c r="E34" s="228"/>
      <c r="F34" s="228"/>
      <c r="G34" s="228"/>
      <c r="H34" s="228"/>
      <c r="I34" s="234"/>
    </row>
    <row r="35" spans="2:9">
      <c r="B35" s="232"/>
      <c r="C35" s="276" t="s">
        <v>268</v>
      </c>
      <c r="D35" s="276"/>
      <c r="E35" s="276"/>
      <c r="F35" s="276"/>
      <c r="G35" s="276"/>
      <c r="H35" s="228"/>
      <c r="I35" s="234"/>
    </row>
    <row r="36" spans="2:9" ht="25.5">
      <c r="B36" s="232"/>
      <c r="C36" s="220" t="s">
        <v>269</v>
      </c>
      <c r="D36" s="221" t="s">
        <v>267</v>
      </c>
      <c r="E36" s="222" t="s">
        <v>264</v>
      </c>
      <c r="F36" s="220" t="s">
        <v>265</v>
      </c>
      <c r="G36" s="222" t="s">
        <v>266</v>
      </c>
      <c r="H36" s="228"/>
      <c r="I36" s="234"/>
    </row>
    <row r="37" spans="2:9">
      <c r="B37" s="232"/>
      <c r="C37" s="223" t="s">
        <v>263</v>
      </c>
      <c r="D37" s="221"/>
      <c r="E37" s="224">
        <v>4688.66</v>
      </c>
      <c r="F37" s="227">
        <v>60</v>
      </c>
      <c r="G37" s="225">
        <f>F37*E37</f>
        <v>281319.59999999998</v>
      </c>
      <c r="H37" s="228"/>
      <c r="I37" s="234"/>
    </row>
    <row r="38" spans="2:9">
      <c r="B38" s="232"/>
      <c r="C38" s="226" t="s">
        <v>259</v>
      </c>
      <c r="D38" s="221"/>
      <c r="E38" s="224">
        <v>4688.66</v>
      </c>
      <c r="F38" s="227">
        <v>24</v>
      </c>
      <c r="G38" s="225">
        <f t="shared" ref="G38:G42" si="3">F38*E38</f>
        <v>112527.84</v>
      </c>
      <c r="H38" s="228"/>
      <c r="I38" s="234"/>
    </row>
    <row r="39" spans="2:9">
      <c r="B39" s="232"/>
      <c r="C39" s="226" t="s">
        <v>258</v>
      </c>
      <c r="D39" s="221"/>
      <c r="E39" s="224">
        <v>4688.66</v>
      </c>
      <c r="F39" s="227">
        <v>48</v>
      </c>
      <c r="G39" s="225">
        <f t="shared" si="3"/>
        <v>225055.68</v>
      </c>
      <c r="H39" s="228"/>
      <c r="I39" s="234"/>
    </row>
    <row r="40" spans="2:9">
      <c r="B40" s="232"/>
      <c r="C40" s="226" t="s">
        <v>260</v>
      </c>
      <c r="D40" s="221"/>
      <c r="E40" s="224">
        <v>4688.66</v>
      </c>
      <c r="F40" s="227">
        <v>12</v>
      </c>
      <c r="G40" s="225">
        <f t="shared" si="3"/>
        <v>56263.92</v>
      </c>
      <c r="H40" s="228"/>
      <c r="I40" s="234"/>
    </row>
    <row r="41" spans="2:9">
      <c r="B41" s="232"/>
      <c r="C41" s="226" t="s">
        <v>258</v>
      </c>
      <c r="D41" s="221"/>
      <c r="E41" s="224">
        <v>4688.66</v>
      </c>
      <c r="F41" s="227">
        <v>48</v>
      </c>
      <c r="G41" s="225">
        <f t="shared" si="3"/>
        <v>225055.68</v>
      </c>
      <c r="H41" s="228"/>
      <c r="I41" s="234"/>
    </row>
    <row r="42" spans="2:9">
      <c r="B42" s="232"/>
      <c r="C42" s="226" t="s">
        <v>261</v>
      </c>
      <c r="D42" s="221"/>
      <c r="E42" s="224">
        <v>4688.66</v>
      </c>
      <c r="F42" s="227">
        <v>36</v>
      </c>
      <c r="G42" s="225">
        <f t="shared" si="3"/>
        <v>168791.76</v>
      </c>
      <c r="H42" s="228"/>
      <c r="I42" s="234"/>
    </row>
    <row r="43" spans="2:9">
      <c r="B43" s="232"/>
      <c r="C43" s="221"/>
      <c r="D43" s="221"/>
      <c r="E43" s="224"/>
      <c r="F43" s="223">
        <f>SUM(F37:F42)</f>
        <v>228</v>
      </c>
      <c r="G43" s="225">
        <f>SUM(G37:G42)</f>
        <v>1069014.48</v>
      </c>
      <c r="H43" s="228"/>
      <c r="I43" s="234"/>
    </row>
    <row r="44" spans="2:9" ht="13.5" thickBot="1">
      <c r="B44" s="235"/>
      <c r="C44" s="236"/>
      <c r="D44" s="236"/>
      <c r="E44" s="236"/>
      <c r="F44" s="236"/>
      <c r="G44" s="236"/>
      <c r="H44" s="236"/>
      <c r="I44" s="237"/>
    </row>
    <row r="45" spans="2:9" ht="13.5" thickTop="1"/>
  </sheetData>
  <mergeCells count="37">
    <mergeCell ref="C35:G35"/>
    <mergeCell ref="C29:E29"/>
    <mergeCell ref="C30:E30"/>
    <mergeCell ref="C31:E31"/>
    <mergeCell ref="C32:E32"/>
    <mergeCell ref="C21:H21"/>
    <mergeCell ref="F30:H30"/>
    <mergeCell ref="F31:H31"/>
    <mergeCell ref="F32:H32"/>
    <mergeCell ref="G14:I14"/>
    <mergeCell ref="C15:I15"/>
    <mergeCell ref="C18:F18"/>
    <mergeCell ref="G18:I18"/>
    <mergeCell ref="C16:F16"/>
    <mergeCell ref="G16:I16"/>
    <mergeCell ref="C17:I17"/>
    <mergeCell ref="C1:I1"/>
    <mergeCell ref="D2:E2"/>
    <mergeCell ref="F2:G2"/>
    <mergeCell ref="D3:E3"/>
    <mergeCell ref="F3:G3"/>
    <mergeCell ref="C10:G10"/>
    <mergeCell ref="C11:I11"/>
    <mergeCell ref="C13:I13"/>
    <mergeCell ref="C14:F14"/>
    <mergeCell ref="D4:E4"/>
    <mergeCell ref="F4:G4"/>
    <mergeCell ref="D5:E5"/>
    <mergeCell ref="F5:G5"/>
    <mergeCell ref="D8:E8"/>
    <mergeCell ref="F8:G8"/>
    <mergeCell ref="D6:E6"/>
    <mergeCell ref="F6:G6"/>
    <mergeCell ref="D7:E7"/>
    <mergeCell ref="F7:G7"/>
    <mergeCell ref="D9:E9"/>
    <mergeCell ref="F9:G9"/>
  </mergeCells>
  <pageMargins left="0.51181102362204722" right="0.51181102362204722" top="0.78740157480314965" bottom="0.78740157480314965" header="0.31496062992125984" footer="0.31496062992125984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V157"/>
  <sheetViews>
    <sheetView view="pageBreakPreview" topLeftCell="A157" zoomScaleNormal="100" zoomScaleSheetLayoutView="100" workbookViewId="0">
      <selection activeCell="K15" sqref="K15"/>
    </sheetView>
  </sheetViews>
  <sheetFormatPr defaultColWidth="9.140625" defaultRowHeight="12"/>
  <cols>
    <col min="1" max="1" width="12" style="1" customWidth="1"/>
    <col min="2" max="2" width="11.140625" style="1" customWidth="1"/>
    <col min="3" max="3" width="13.28515625" style="1" customWidth="1"/>
    <col min="4" max="4" width="10.140625" style="1" customWidth="1"/>
    <col min="5" max="5" width="12.42578125" style="1" customWidth="1"/>
    <col min="6" max="6" width="11.28515625" style="1" customWidth="1"/>
    <col min="7" max="7" width="18.5703125" style="1" customWidth="1"/>
    <col min="8" max="8" width="12.42578125" style="1" customWidth="1"/>
    <col min="9" max="9" width="10.5703125" style="2" bestFit="1" customWidth="1"/>
    <col min="10" max="10" width="10.7109375" style="1" customWidth="1"/>
    <col min="11" max="11" width="11.140625" style="1" customWidth="1"/>
    <col min="12" max="12" width="17.28515625" style="1" customWidth="1"/>
    <col min="13" max="13" width="6.5703125" style="1" customWidth="1"/>
    <col min="14" max="15" width="9.28515625" style="1" customWidth="1"/>
    <col min="16" max="16384" width="9.140625" style="1"/>
  </cols>
  <sheetData>
    <row r="2" spans="1:11" ht="18">
      <c r="A2" s="408" t="s">
        <v>135</v>
      </c>
      <c r="B2" s="408"/>
      <c r="C2" s="408"/>
      <c r="D2" s="408"/>
      <c r="E2" s="408"/>
      <c r="F2" s="408"/>
      <c r="G2" s="408"/>
      <c r="H2" s="408"/>
      <c r="I2" s="408"/>
    </row>
    <row r="3" spans="1:11" ht="31.9" customHeight="1">
      <c r="A3" s="409" t="s">
        <v>164</v>
      </c>
      <c r="B3" s="409"/>
      <c r="C3" s="409"/>
      <c r="D3" s="409"/>
      <c r="E3" s="409"/>
      <c r="F3" s="409"/>
      <c r="G3" s="409"/>
      <c r="H3" s="409"/>
      <c r="I3" s="409"/>
    </row>
    <row r="4" spans="1:11" ht="15.75">
      <c r="A4" s="411" t="s">
        <v>199</v>
      </c>
      <c r="B4" s="411"/>
      <c r="C4" s="411"/>
      <c r="D4" s="411"/>
      <c r="E4" s="411"/>
      <c r="F4" s="411"/>
      <c r="G4" s="411"/>
      <c r="H4" s="411"/>
      <c r="I4" s="411"/>
    </row>
    <row r="5" spans="1:11" ht="15.75" customHeight="1">
      <c r="A5" s="309" t="s">
        <v>228</v>
      </c>
      <c r="B5" s="309"/>
      <c r="C5" s="309"/>
      <c r="D5" s="309"/>
      <c r="E5" s="309"/>
      <c r="F5" s="401"/>
      <c r="G5" s="401"/>
      <c r="H5" s="401"/>
      <c r="I5" s="401"/>
    </row>
    <row r="6" spans="1:11" ht="15.75" customHeight="1">
      <c r="A6" s="309" t="s">
        <v>0</v>
      </c>
      <c r="B6" s="309"/>
      <c r="C6" s="309"/>
      <c r="D6" s="309"/>
      <c r="E6" s="309"/>
      <c r="F6" s="401"/>
      <c r="G6" s="401"/>
      <c r="H6" s="401"/>
      <c r="I6" s="401"/>
    </row>
    <row r="7" spans="1:11" ht="14.85" customHeight="1">
      <c r="A7" s="309" t="s">
        <v>127</v>
      </c>
      <c r="B7" s="309"/>
      <c r="C7" s="309"/>
      <c r="D7" s="309"/>
      <c r="E7" s="309"/>
      <c r="F7" s="309"/>
      <c r="G7" s="309"/>
      <c r="H7" s="309"/>
      <c r="I7" s="309"/>
    </row>
    <row r="8" spans="1:11" ht="20.25" customHeight="1">
      <c r="A8" s="397" t="s">
        <v>1</v>
      </c>
      <c r="B8" s="398"/>
      <c r="C8" s="398"/>
      <c r="D8" s="398"/>
      <c r="E8" s="398"/>
      <c r="F8" s="398"/>
      <c r="G8" s="398"/>
      <c r="H8" s="398"/>
      <c r="I8" s="399"/>
    </row>
    <row r="9" spans="1:11" ht="15.75" customHeight="1">
      <c r="A9" s="3" t="s">
        <v>2</v>
      </c>
      <c r="B9" s="309" t="s">
        <v>3</v>
      </c>
      <c r="C9" s="309"/>
      <c r="D9" s="309"/>
      <c r="E9" s="309"/>
      <c r="F9" s="309"/>
      <c r="G9" s="309"/>
      <c r="H9" s="410"/>
      <c r="I9" s="410"/>
    </row>
    <row r="10" spans="1:11" ht="12.75">
      <c r="A10" s="3" t="s">
        <v>4</v>
      </c>
      <c r="B10" s="294" t="s">
        <v>241</v>
      </c>
      <c r="C10" s="294"/>
      <c r="D10" s="294"/>
      <c r="E10" s="294"/>
      <c r="F10" s="294"/>
      <c r="G10" s="294"/>
      <c r="H10" s="400" t="s">
        <v>128</v>
      </c>
      <c r="I10" s="400"/>
    </row>
    <row r="11" spans="1:11" ht="12.75">
      <c r="A11" s="3" t="s">
        <v>5</v>
      </c>
      <c r="B11" s="309" t="s">
        <v>6</v>
      </c>
      <c r="C11" s="309"/>
      <c r="D11" s="309"/>
      <c r="E11" s="309"/>
      <c r="F11" s="309"/>
      <c r="G11" s="309"/>
      <c r="H11" s="401" t="s">
        <v>181</v>
      </c>
      <c r="I11" s="401"/>
    </row>
    <row r="12" spans="1:11" ht="15.75" customHeight="1">
      <c r="A12" s="3" t="s">
        <v>7</v>
      </c>
      <c r="B12" s="309" t="s">
        <v>8</v>
      </c>
      <c r="C12" s="309"/>
      <c r="D12" s="309"/>
      <c r="E12" s="309"/>
      <c r="F12" s="309"/>
      <c r="G12" s="309"/>
      <c r="H12" s="401">
        <v>12</v>
      </c>
      <c r="I12" s="401"/>
      <c r="K12" s="4"/>
    </row>
    <row r="13" spans="1:11" ht="15.75" customHeight="1">
      <c r="A13" s="89" t="s">
        <v>24</v>
      </c>
      <c r="B13" s="287" t="s">
        <v>129</v>
      </c>
      <c r="C13" s="288"/>
      <c r="D13" s="288"/>
      <c r="E13" s="288"/>
      <c r="F13" s="288"/>
      <c r="G13" s="289"/>
      <c r="H13" s="406" t="s">
        <v>182</v>
      </c>
      <c r="I13" s="407"/>
      <c r="K13" s="4"/>
    </row>
    <row r="14" spans="1:11" ht="21.2" customHeight="1">
      <c r="A14" s="402" t="s">
        <v>9</v>
      </c>
      <c r="B14" s="402"/>
      <c r="C14" s="402"/>
      <c r="D14" s="402"/>
      <c r="E14" s="402"/>
      <c r="F14" s="402"/>
      <c r="G14" s="402"/>
      <c r="H14" s="402"/>
      <c r="I14" s="402"/>
    </row>
    <row r="15" spans="1:11" ht="50.65" customHeight="1">
      <c r="A15" s="403" t="s">
        <v>240</v>
      </c>
      <c r="B15" s="403"/>
      <c r="C15" s="403"/>
      <c r="D15" s="403"/>
      <c r="E15" s="403"/>
      <c r="F15" s="404" t="s">
        <v>10</v>
      </c>
      <c r="G15" s="404"/>
      <c r="H15" s="405" t="s">
        <v>11</v>
      </c>
      <c r="I15" s="405"/>
    </row>
    <row r="16" spans="1:11" ht="12.75" customHeight="1">
      <c r="A16" s="309" t="s">
        <v>130</v>
      </c>
      <c r="B16" s="309"/>
      <c r="C16" s="309"/>
      <c r="D16" s="309"/>
      <c r="E16" s="309"/>
      <c r="F16" s="395" t="s">
        <v>12</v>
      </c>
      <c r="G16" s="395"/>
      <c r="H16" s="396">
        <v>19</v>
      </c>
      <c r="I16" s="396"/>
    </row>
    <row r="17" spans="1:256" ht="12.75" customHeight="1">
      <c r="A17" s="389" t="s">
        <v>14</v>
      </c>
      <c r="B17" s="389"/>
      <c r="C17" s="389"/>
      <c r="D17" s="389"/>
      <c r="E17" s="389"/>
      <c r="F17" s="389"/>
      <c r="G17" s="389"/>
      <c r="H17" s="390">
        <f>SUM(H16:H16)</f>
        <v>19</v>
      </c>
      <c r="I17" s="390"/>
    </row>
    <row r="18" spans="1:256" ht="8.25" hidden="1" customHeight="1">
      <c r="A18" s="391"/>
      <c r="B18" s="391"/>
      <c r="C18" s="391"/>
      <c r="D18" s="391"/>
      <c r="E18" s="391"/>
      <c r="F18" s="391"/>
      <c r="G18" s="391"/>
      <c r="H18" s="391"/>
      <c r="I18" s="391"/>
    </row>
    <row r="19" spans="1:256" ht="33.6" customHeight="1">
      <c r="A19" s="392" t="s">
        <v>131</v>
      </c>
      <c r="B19" s="393"/>
      <c r="C19" s="393"/>
      <c r="D19" s="393"/>
      <c r="E19" s="393"/>
      <c r="F19" s="393"/>
      <c r="G19" s="393"/>
      <c r="H19" s="393"/>
      <c r="I19" s="394"/>
      <c r="J19" s="5"/>
      <c r="K19" s="6"/>
      <c r="L19" s="7"/>
    </row>
    <row r="20" spans="1:256" s="8" customFormat="1" ht="21.75" customHeight="1">
      <c r="A20" s="397" t="s">
        <v>15</v>
      </c>
      <c r="B20" s="398"/>
      <c r="C20" s="398"/>
      <c r="D20" s="398"/>
      <c r="E20" s="398"/>
      <c r="F20" s="398"/>
      <c r="G20" s="398"/>
      <c r="H20" s="398"/>
      <c r="I20" s="399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5"/>
      <c r="Z20" s="385"/>
      <c r="AA20" s="385"/>
      <c r="AB20" s="385"/>
      <c r="AC20" s="385"/>
      <c r="AD20" s="385"/>
      <c r="AE20" s="385"/>
      <c r="AF20" s="385"/>
      <c r="AG20" s="385"/>
      <c r="AH20" s="385"/>
      <c r="AI20" s="385"/>
      <c r="AJ20" s="385"/>
      <c r="AK20" s="385"/>
      <c r="AL20" s="385"/>
      <c r="AM20" s="385"/>
      <c r="AN20" s="385"/>
      <c r="AO20" s="385"/>
      <c r="AP20" s="385"/>
      <c r="AQ20" s="385"/>
      <c r="AR20" s="385"/>
      <c r="AS20" s="385"/>
      <c r="AT20" s="385"/>
      <c r="AU20" s="385"/>
      <c r="AV20" s="385"/>
      <c r="AW20" s="385"/>
      <c r="AX20" s="385"/>
      <c r="AY20" s="385"/>
      <c r="AZ20" s="385"/>
      <c r="BA20" s="385"/>
      <c r="BB20" s="385"/>
      <c r="BC20" s="385"/>
      <c r="BD20" s="385"/>
      <c r="BE20" s="385"/>
      <c r="BF20" s="385"/>
      <c r="BG20" s="385"/>
      <c r="BH20" s="385"/>
      <c r="BI20" s="385"/>
      <c r="BJ20" s="385"/>
      <c r="BK20" s="385"/>
      <c r="BL20" s="385"/>
      <c r="BM20" s="385"/>
      <c r="BN20" s="385"/>
      <c r="BO20" s="385"/>
      <c r="BP20" s="385"/>
      <c r="BQ20" s="385"/>
      <c r="BR20" s="385"/>
      <c r="BS20" s="385"/>
      <c r="BT20" s="385"/>
      <c r="BU20" s="385"/>
      <c r="BV20" s="385"/>
      <c r="BW20" s="385"/>
      <c r="BX20" s="385"/>
      <c r="BY20" s="385"/>
      <c r="BZ20" s="385"/>
      <c r="CA20" s="385"/>
      <c r="CB20" s="385"/>
      <c r="CC20" s="385"/>
      <c r="CD20" s="385"/>
      <c r="CE20" s="385"/>
      <c r="CF20" s="385"/>
      <c r="CG20" s="385"/>
      <c r="CH20" s="385"/>
      <c r="CI20" s="385"/>
      <c r="CJ20" s="385"/>
      <c r="CK20" s="385"/>
      <c r="CL20" s="385"/>
      <c r="CM20" s="385"/>
      <c r="CN20" s="385"/>
      <c r="CO20" s="385"/>
      <c r="CP20" s="385"/>
      <c r="CQ20" s="385"/>
      <c r="CR20" s="385"/>
      <c r="CS20" s="385"/>
      <c r="CT20" s="385"/>
      <c r="CU20" s="385"/>
      <c r="CV20" s="385"/>
      <c r="CW20" s="385"/>
      <c r="CX20" s="385"/>
      <c r="CY20" s="385"/>
      <c r="CZ20" s="385"/>
      <c r="DA20" s="385"/>
      <c r="DB20" s="385"/>
      <c r="DC20" s="385"/>
      <c r="DD20" s="385"/>
      <c r="DE20" s="385"/>
      <c r="DF20" s="385"/>
      <c r="DG20" s="385"/>
      <c r="DH20" s="385"/>
      <c r="DI20" s="385"/>
      <c r="DJ20" s="385"/>
      <c r="DK20" s="385"/>
      <c r="DL20" s="385"/>
      <c r="DM20" s="385"/>
      <c r="DN20" s="385"/>
      <c r="DO20" s="385"/>
      <c r="DP20" s="385"/>
      <c r="DQ20" s="385"/>
      <c r="DR20" s="385"/>
      <c r="DS20" s="385"/>
      <c r="DT20" s="385"/>
      <c r="DU20" s="385"/>
      <c r="DV20" s="385"/>
      <c r="DW20" s="385"/>
      <c r="DX20" s="385"/>
      <c r="DY20" s="385"/>
      <c r="DZ20" s="385"/>
      <c r="EA20" s="385"/>
      <c r="EB20" s="385"/>
      <c r="EC20" s="385"/>
      <c r="ED20" s="385"/>
      <c r="EE20" s="385"/>
      <c r="EF20" s="385"/>
      <c r="EG20" s="385"/>
      <c r="EH20" s="385"/>
      <c r="EI20" s="385"/>
      <c r="EJ20" s="385"/>
      <c r="EK20" s="385"/>
      <c r="EL20" s="385"/>
      <c r="EM20" s="385"/>
      <c r="EN20" s="385"/>
      <c r="EO20" s="385"/>
      <c r="EP20" s="385"/>
      <c r="EQ20" s="385"/>
      <c r="ER20" s="385"/>
      <c r="ES20" s="385"/>
      <c r="ET20" s="385"/>
      <c r="EU20" s="385"/>
      <c r="EV20" s="385"/>
      <c r="EW20" s="385"/>
      <c r="EX20" s="385"/>
      <c r="EY20" s="385"/>
      <c r="EZ20" s="385"/>
      <c r="FA20" s="385"/>
      <c r="FB20" s="385"/>
      <c r="FC20" s="385"/>
      <c r="FD20" s="385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  <c r="IR20" s="385"/>
      <c r="IS20" s="385"/>
      <c r="IT20" s="385"/>
      <c r="IU20" s="385"/>
      <c r="IV20" s="385"/>
    </row>
    <row r="21" spans="1:256" ht="27.6" customHeight="1">
      <c r="A21" s="3">
        <v>1</v>
      </c>
      <c r="B21" s="309" t="s">
        <v>16</v>
      </c>
      <c r="C21" s="309"/>
      <c r="D21" s="309"/>
      <c r="E21" s="309"/>
      <c r="F21" s="309"/>
      <c r="G21" s="309"/>
      <c r="H21" s="386" t="s">
        <v>117</v>
      </c>
      <c r="I21" s="386"/>
    </row>
    <row r="22" spans="1:256" ht="19.5" customHeight="1">
      <c r="A22" s="9">
        <v>2</v>
      </c>
      <c r="B22" s="317" t="s">
        <v>17</v>
      </c>
      <c r="C22" s="317"/>
      <c r="D22" s="317"/>
      <c r="E22" s="317"/>
      <c r="F22" s="317"/>
      <c r="G22" s="317"/>
      <c r="H22" s="387" t="s">
        <v>132</v>
      </c>
      <c r="I22" s="387"/>
    </row>
    <row r="23" spans="1:256" ht="15.6" customHeight="1">
      <c r="A23" s="3">
        <v>3</v>
      </c>
      <c r="B23" s="309" t="s">
        <v>18</v>
      </c>
      <c r="C23" s="309"/>
      <c r="D23" s="309"/>
      <c r="E23" s="309"/>
      <c r="F23" s="309"/>
      <c r="G23" s="309"/>
      <c r="H23" s="388">
        <v>1264.8399999999999</v>
      </c>
      <c r="I23" s="388"/>
    </row>
    <row r="24" spans="1:256" ht="15.75" customHeight="1">
      <c r="A24" s="3">
        <v>4</v>
      </c>
      <c r="B24" s="309" t="s">
        <v>19</v>
      </c>
      <c r="C24" s="309"/>
      <c r="D24" s="309"/>
      <c r="E24" s="309"/>
      <c r="F24" s="309"/>
      <c r="G24" s="309"/>
      <c r="H24" s="357" t="str">
        <f>H21</f>
        <v>MOTORISTA</v>
      </c>
      <c r="I24" s="357"/>
    </row>
    <row r="25" spans="1:256" ht="15.75" customHeight="1">
      <c r="A25" s="3">
        <v>5</v>
      </c>
      <c r="B25" s="309" t="s">
        <v>20</v>
      </c>
      <c r="C25" s="309"/>
      <c r="D25" s="309"/>
      <c r="E25" s="309"/>
      <c r="F25" s="309"/>
      <c r="G25" s="309"/>
      <c r="H25" s="358" t="s">
        <v>184</v>
      </c>
      <c r="I25" s="358"/>
      <c r="J25" s="414"/>
      <c r="K25" s="415"/>
      <c r="L25" s="415"/>
      <c r="M25" s="415"/>
      <c r="N25" s="415"/>
      <c r="O25" s="415"/>
      <c r="P25" s="415"/>
      <c r="Q25" s="415"/>
      <c r="R25" s="415"/>
      <c r="S25" s="415"/>
      <c r="T25" s="415"/>
      <c r="U25" s="415"/>
      <c r="V25" s="415"/>
      <c r="W25" s="136"/>
      <c r="X25" s="136"/>
    </row>
    <row r="26" spans="1:256" s="58" customFormat="1" ht="15.75" customHeight="1">
      <c r="A26" s="103">
        <v>6</v>
      </c>
      <c r="B26" s="359" t="s">
        <v>118</v>
      </c>
      <c r="C26" s="359"/>
      <c r="D26" s="359"/>
      <c r="E26" s="359"/>
      <c r="F26" s="359"/>
      <c r="G26" s="359"/>
      <c r="H26" s="360">
        <v>1</v>
      </c>
      <c r="I26" s="360"/>
      <c r="J26" s="135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  <c r="GN26" s="104"/>
      <c r="GO26" s="104"/>
      <c r="GP26" s="104"/>
      <c r="GQ26" s="104"/>
      <c r="GR26" s="104"/>
      <c r="GS26" s="104"/>
      <c r="GT26" s="104"/>
      <c r="GU26" s="104"/>
      <c r="GV26" s="104"/>
      <c r="GW26" s="104"/>
      <c r="GX26" s="104"/>
      <c r="GY26" s="104"/>
      <c r="GZ26" s="104"/>
      <c r="HA26" s="104"/>
      <c r="HB26" s="104"/>
      <c r="HC26" s="104"/>
      <c r="HD26" s="104"/>
      <c r="HE26" s="104"/>
      <c r="HF26" s="104"/>
      <c r="HG26" s="104"/>
      <c r="HH26" s="104"/>
      <c r="HI26" s="104"/>
      <c r="HJ26" s="104"/>
      <c r="HK26" s="104"/>
      <c r="HL26" s="104"/>
      <c r="HM26" s="104"/>
      <c r="HN26" s="104"/>
      <c r="HO26" s="104"/>
      <c r="HP26" s="104"/>
      <c r="HQ26" s="104"/>
      <c r="HR26" s="104"/>
      <c r="HS26" s="104"/>
      <c r="HT26" s="104"/>
      <c r="HU26" s="104"/>
      <c r="HV26" s="104"/>
      <c r="HW26" s="104"/>
      <c r="HX26" s="104"/>
      <c r="HY26" s="104"/>
      <c r="HZ26" s="104"/>
      <c r="IA26" s="104"/>
      <c r="IB26" s="104"/>
      <c r="IC26" s="104"/>
      <c r="ID26" s="104"/>
      <c r="IE26" s="104"/>
      <c r="IF26" s="104"/>
      <c r="IG26" s="104"/>
      <c r="IH26" s="104"/>
      <c r="II26" s="104"/>
      <c r="IJ26" s="104"/>
      <c r="IK26" s="104"/>
      <c r="IL26" s="104"/>
      <c r="IM26" s="104"/>
      <c r="IN26" s="104"/>
      <c r="IO26" s="104"/>
      <c r="IP26" s="104"/>
      <c r="IQ26" s="104"/>
      <c r="IR26" s="104"/>
      <c r="IS26" s="104"/>
      <c r="IT26" s="104"/>
      <c r="IU26" s="104"/>
      <c r="IV26" s="104"/>
    </row>
    <row r="27" spans="1:256" ht="28.9" customHeight="1">
      <c r="A27" s="434" t="s">
        <v>133</v>
      </c>
      <c r="B27" s="435"/>
      <c r="C27" s="435"/>
      <c r="D27" s="435"/>
      <c r="E27" s="435"/>
      <c r="F27" s="435"/>
      <c r="G27" s="435"/>
      <c r="H27" s="435"/>
      <c r="I27" s="436"/>
    </row>
    <row r="28" spans="1:256" ht="29.45" customHeight="1">
      <c r="A28" s="437" t="s">
        <v>134</v>
      </c>
      <c r="B28" s="437"/>
      <c r="C28" s="437"/>
      <c r="D28" s="437"/>
      <c r="E28" s="437"/>
      <c r="F28" s="437"/>
      <c r="G28" s="437"/>
      <c r="H28" s="437"/>
      <c r="I28" s="437"/>
    </row>
    <row r="29" spans="1:256" s="10" customFormat="1" ht="34.35" customHeight="1">
      <c r="A29" s="61">
        <v>1</v>
      </c>
      <c r="B29" s="308" t="s">
        <v>21</v>
      </c>
      <c r="C29" s="308"/>
      <c r="D29" s="308"/>
      <c r="E29" s="308"/>
      <c r="F29" s="308"/>
      <c r="G29" s="308"/>
      <c r="H29" s="162" t="s">
        <v>22</v>
      </c>
      <c r="I29" s="61" t="s">
        <v>23</v>
      </c>
    </row>
    <row r="30" spans="1:256" ht="21" customHeight="1">
      <c r="A30" s="90" t="s">
        <v>2</v>
      </c>
      <c r="B30" s="412" t="s">
        <v>203</v>
      </c>
      <c r="C30" s="413"/>
      <c r="D30" s="413"/>
      <c r="E30" s="413"/>
      <c r="F30" s="413"/>
      <c r="G30" s="413"/>
      <c r="H30" s="164"/>
      <c r="I30" s="94">
        <v>1264.8399999999999</v>
      </c>
    </row>
    <row r="31" spans="1:256" ht="15">
      <c r="A31" s="90" t="s">
        <v>4</v>
      </c>
      <c r="B31" s="362" t="s">
        <v>204</v>
      </c>
      <c r="C31" s="363"/>
      <c r="D31" s="363"/>
      <c r="E31" s="363"/>
      <c r="F31" s="363"/>
      <c r="G31" s="364"/>
      <c r="H31" s="163">
        <v>0.3</v>
      </c>
      <c r="I31" s="91"/>
    </row>
    <row r="32" spans="1:256" ht="15">
      <c r="A32" s="90" t="s">
        <v>5</v>
      </c>
      <c r="B32" s="371" t="s">
        <v>205</v>
      </c>
      <c r="C32" s="371"/>
      <c r="D32" s="371"/>
      <c r="E32" s="371"/>
      <c r="F32" s="371"/>
      <c r="G32" s="371"/>
      <c r="H32" s="124">
        <v>0.3</v>
      </c>
      <c r="I32" s="91"/>
    </row>
    <row r="33" spans="1:13" ht="15">
      <c r="A33" s="90" t="s">
        <v>5</v>
      </c>
      <c r="B33" s="362" t="s">
        <v>137</v>
      </c>
      <c r="C33" s="363"/>
      <c r="D33" s="363"/>
      <c r="E33" s="363"/>
      <c r="F33" s="363"/>
      <c r="G33" s="364"/>
      <c r="H33" s="123">
        <v>0.2</v>
      </c>
      <c r="I33" s="91"/>
    </row>
    <row r="34" spans="1:13" ht="15">
      <c r="A34" s="90" t="s">
        <v>24</v>
      </c>
      <c r="B34" s="365" t="s">
        <v>138</v>
      </c>
      <c r="C34" s="366"/>
      <c r="D34" s="366"/>
      <c r="E34" s="366"/>
      <c r="F34" s="366"/>
      <c r="G34" s="366"/>
      <c r="H34" s="93"/>
      <c r="I34" s="94"/>
    </row>
    <row r="35" spans="1:13" ht="15.75" customHeight="1">
      <c r="A35" s="90" t="s">
        <v>25</v>
      </c>
      <c r="B35" s="372" t="s">
        <v>26</v>
      </c>
      <c r="C35" s="372"/>
      <c r="D35" s="372"/>
      <c r="E35" s="372"/>
      <c r="F35" s="372"/>
      <c r="G35" s="372"/>
      <c r="H35" s="373"/>
      <c r="I35" s="95"/>
      <c r="L35" s="11"/>
    </row>
    <row r="36" spans="1:13" ht="15.75" customHeight="1">
      <c r="A36" s="438" t="s">
        <v>27</v>
      </c>
      <c r="B36" s="438"/>
      <c r="C36" s="438"/>
      <c r="D36" s="438"/>
      <c r="E36" s="438"/>
      <c r="F36" s="438"/>
      <c r="G36" s="438"/>
      <c r="H36" s="438"/>
      <c r="I36" s="156">
        <f>SUM(I30:I35)</f>
        <v>1264.8399999999999</v>
      </c>
    </row>
    <row r="37" spans="1:13" ht="21" customHeight="1">
      <c r="A37" s="367" t="s">
        <v>139</v>
      </c>
      <c r="B37" s="368"/>
      <c r="C37" s="368"/>
      <c r="D37" s="368"/>
      <c r="E37" s="368"/>
      <c r="F37" s="368"/>
      <c r="G37" s="368"/>
      <c r="H37" s="368"/>
      <c r="I37" s="157">
        <f>SUM(I30:I35)</f>
        <v>1264.8399999999999</v>
      </c>
    </row>
    <row r="38" spans="1:13" ht="27" customHeight="1">
      <c r="A38" s="374" t="s">
        <v>29</v>
      </c>
      <c r="B38" s="374"/>
      <c r="C38" s="374"/>
      <c r="D38" s="374"/>
      <c r="E38" s="374"/>
      <c r="F38" s="374"/>
      <c r="G38" s="374"/>
      <c r="H38" s="374"/>
      <c r="I38" s="375"/>
    </row>
    <row r="39" spans="1:13" ht="15">
      <c r="A39" s="376" t="s">
        <v>122</v>
      </c>
      <c r="B39" s="377"/>
      <c r="C39" s="377"/>
      <c r="D39" s="377"/>
      <c r="E39" s="377"/>
      <c r="F39" s="377"/>
      <c r="G39" s="377"/>
      <c r="H39" s="378"/>
      <c r="I39" s="379"/>
    </row>
    <row r="40" spans="1:13" ht="22.9" customHeight="1">
      <c r="A40" s="12" t="s">
        <v>30</v>
      </c>
      <c r="B40" s="369" t="s">
        <v>123</v>
      </c>
      <c r="C40" s="370"/>
      <c r="D40" s="370"/>
      <c r="E40" s="370"/>
      <c r="F40" s="370"/>
      <c r="G40" s="370"/>
      <c r="H40" s="100" t="s">
        <v>141</v>
      </c>
      <c r="I40" s="98" t="s">
        <v>31</v>
      </c>
    </row>
    <row r="41" spans="1:13" ht="27.6" customHeight="1">
      <c r="A41" s="12" t="s">
        <v>2</v>
      </c>
      <c r="B41" s="380" t="s">
        <v>142</v>
      </c>
      <c r="C41" s="380"/>
      <c r="D41" s="380"/>
      <c r="E41" s="380"/>
      <c r="F41" s="380"/>
      <c r="G41" s="380"/>
      <c r="H41" s="99">
        <v>8.3299999999999999E-2</v>
      </c>
      <c r="I41" s="179">
        <f>ROUND($I$36*H41,2)</f>
        <v>105.36</v>
      </c>
    </row>
    <row r="42" spans="1:13" ht="37.9" customHeight="1">
      <c r="A42" s="150" t="s">
        <v>4</v>
      </c>
      <c r="B42" s="381" t="s">
        <v>143</v>
      </c>
      <c r="C42" s="381"/>
      <c r="D42" s="381"/>
      <c r="E42" s="381"/>
      <c r="F42" s="381"/>
      <c r="G42" s="381"/>
      <c r="H42" s="101">
        <v>0.121</v>
      </c>
      <c r="I42" s="179">
        <f>ROUND($I$36*H42,2)</f>
        <v>153.05000000000001</v>
      </c>
    </row>
    <row r="43" spans="1:13" ht="15.75" customHeight="1">
      <c r="A43" s="333" t="s">
        <v>32</v>
      </c>
      <c r="B43" s="333"/>
      <c r="C43" s="333"/>
      <c r="D43" s="333"/>
      <c r="E43" s="333"/>
      <c r="F43" s="333"/>
      <c r="G43" s="333"/>
      <c r="H43" s="177">
        <f>SUM(H41:H42)</f>
        <v>0.20429999999999998</v>
      </c>
      <c r="I43" s="43">
        <f>SUM(I41+I42)</f>
        <v>258.41000000000003</v>
      </c>
    </row>
    <row r="44" spans="1:13" ht="24.2" customHeight="1">
      <c r="A44" s="175" t="s">
        <v>5</v>
      </c>
      <c r="B44" s="334" t="s">
        <v>33</v>
      </c>
      <c r="C44" s="335"/>
      <c r="D44" s="335"/>
      <c r="E44" s="335"/>
      <c r="F44" s="335"/>
      <c r="G44" s="335"/>
      <c r="H44" s="178">
        <f>H57*H43</f>
        <v>7.5182399999999996E-2</v>
      </c>
      <c r="I44" s="181">
        <f>ROUND($H$57*I43,2)</f>
        <v>95.09</v>
      </c>
      <c r="M44" s="60"/>
    </row>
    <row r="45" spans="1:13" ht="15.75" customHeight="1">
      <c r="A45" s="295" t="s">
        <v>32</v>
      </c>
      <c r="B45" s="295"/>
      <c r="C45" s="295"/>
      <c r="D45" s="295"/>
      <c r="E45" s="295"/>
      <c r="F45" s="295"/>
      <c r="G45" s="295"/>
      <c r="H45" s="327"/>
      <c r="I45" s="180">
        <f>SUM(I43:I44)</f>
        <v>353.5</v>
      </c>
    </row>
    <row r="46" spans="1:13" ht="94.9" customHeight="1">
      <c r="A46" s="421" t="s">
        <v>206</v>
      </c>
      <c r="B46" s="422"/>
      <c r="C46" s="422"/>
      <c r="D46" s="422"/>
      <c r="E46" s="422"/>
      <c r="F46" s="422"/>
      <c r="G46" s="422"/>
      <c r="H46" s="422"/>
      <c r="I46" s="423"/>
      <c r="J46" s="416"/>
      <c r="K46" s="417"/>
    </row>
    <row r="47" spans="1:13" s="16" customFormat="1" ht="36" customHeight="1">
      <c r="A47" s="382" t="s">
        <v>34</v>
      </c>
      <c r="B47" s="383"/>
      <c r="C47" s="383"/>
      <c r="D47" s="383"/>
      <c r="E47" s="383"/>
      <c r="F47" s="383"/>
      <c r="G47" s="383"/>
      <c r="H47" s="383"/>
      <c r="I47" s="384"/>
    </row>
    <row r="48" spans="1:13" s="16" customFormat="1" ht="27" customHeight="1">
      <c r="A48" s="79" t="s">
        <v>35</v>
      </c>
      <c r="B48" s="308" t="s">
        <v>36</v>
      </c>
      <c r="C48" s="308"/>
      <c r="D48" s="308"/>
      <c r="E48" s="308"/>
      <c r="F48" s="308"/>
      <c r="G48" s="308"/>
      <c r="H48" s="62" t="s">
        <v>22</v>
      </c>
      <c r="I48" s="63" t="s">
        <v>37</v>
      </c>
    </row>
    <row r="49" spans="1:9" s="16" customFormat="1" ht="18.95" customHeight="1">
      <c r="A49" s="17" t="s">
        <v>2</v>
      </c>
      <c r="B49" s="339" t="s">
        <v>38</v>
      </c>
      <c r="C49" s="339"/>
      <c r="D49" s="339"/>
      <c r="E49" s="339"/>
      <c r="F49" s="339"/>
      <c r="G49" s="339"/>
      <c r="H49" s="166">
        <v>0.2</v>
      </c>
      <c r="I49" s="13">
        <f>ROUND($I$36*H49,2)</f>
        <v>252.97</v>
      </c>
    </row>
    <row r="50" spans="1:9" s="16" customFormat="1" ht="18.95" customHeight="1">
      <c r="A50" s="17" t="s">
        <v>4</v>
      </c>
      <c r="B50" s="339" t="s">
        <v>39</v>
      </c>
      <c r="C50" s="339"/>
      <c r="D50" s="339"/>
      <c r="E50" s="339"/>
      <c r="F50" s="339"/>
      <c r="G50" s="339"/>
      <c r="H50" s="19">
        <v>2.5000000000000001E-2</v>
      </c>
      <c r="I50" s="13">
        <f t="shared" ref="I50:I56" si="0">ROUND($I$36*H50,2)</f>
        <v>31.62</v>
      </c>
    </row>
    <row r="51" spans="1:9" s="16" customFormat="1" ht="43.15" customHeight="1">
      <c r="A51" s="17" t="s">
        <v>5</v>
      </c>
      <c r="B51" s="424" t="s">
        <v>40</v>
      </c>
      <c r="C51" s="424"/>
      <c r="D51" s="20" t="s">
        <v>41</v>
      </c>
      <c r="E51" s="21">
        <v>0.03</v>
      </c>
      <c r="F51" s="20" t="s">
        <v>42</v>
      </c>
      <c r="G51" s="22">
        <v>1</v>
      </c>
      <c r="H51" s="165">
        <f>ROUND((E51*G51),6)</f>
        <v>0.03</v>
      </c>
      <c r="I51" s="13">
        <f t="shared" si="0"/>
        <v>37.950000000000003</v>
      </c>
    </row>
    <row r="52" spans="1:9" s="16" customFormat="1" ht="15.75" customHeight="1">
      <c r="A52" s="17" t="s">
        <v>7</v>
      </c>
      <c r="B52" s="339" t="s">
        <v>43</v>
      </c>
      <c r="C52" s="339"/>
      <c r="D52" s="339"/>
      <c r="E52" s="339"/>
      <c r="F52" s="339"/>
      <c r="G52" s="339"/>
      <c r="H52" s="18">
        <v>1.4999999999999999E-2</v>
      </c>
      <c r="I52" s="13">
        <f t="shared" si="0"/>
        <v>18.97</v>
      </c>
    </row>
    <row r="53" spans="1:9" s="16" customFormat="1" ht="15.75" customHeight="1">
      <c r="A53" s="17" t="s">
        <v>24</v>
      </c>
      <c r="B53" s="339" t="s">
        <v>44</v>
      </c>
      <c r="C53" s="339"/>
      <c r="D53" s="339"/>
      <c r="E53" s="339"/>
      <c r="F53" s="339"/>
      <c r="G53" s="339"/>
      <c r="H53" s="166">
        <v>0.01</v>
      </c>
      <c r="I53" s="13">
        <f t="shared" si="0"/>
        <v>12.65</v>
      </c>
    </row>
    <row r="54" spans="1:9" s="16" customFormat="1" ht="15.75" customHeight="1">
      <c r="A54" s="17" t="s">
        <v>25</v>
      </c>
      <c r="B54" s="309" t="s">
        <v>45</v>
      </c>
      <c r="C54" s="309"/>
      <c r="D54" s="309"/>
      <c r="E54" s="309"/>
      <c r="F54" s="309"/>
      <c r="G54" s="309"/>
      <c r="H54" s="19">
        <v>6.0000000000000001E-3</v>
      </c>
      <c r="I54" s="13">
        <f t="shared" si="0"/>
        <v>7.59</v>
      </c>
    </row>
    <row r="55" spans="1:9" s="16" customFormat="1" ht="15.75" customHeight="1">
      <c r="A55" s="17" t="s">
        <v>28</v>
      </c>
      <c r="B55" s="339" t="s">
        <v>46</v>
      </c>
      <c r="C55" s="339"/>
      <c r="D55" s="339"/>
      <c r="E55" s="339"/>
      <c r="F55" s="339"/>
      <c r="G55" s="339"/>
      <c r="H55" s="18">
        <v>2E-3</v>
      </c>
      <c r="I55" s="13">
        <f t="shared" si="0"/>
        <v>2.5299999999999998</v>
      </c>
    </row>
    <row r="56" spans="1:9" ht="15.75" customHeight="1">
      <c r="A56" s="17" t="s">
        <v>47</v>
      </c>
      <c r="B56" s="361" t="s">
        <v>48</v>
      </c>
      <c r="C56" s="361"/>
      <c r="D56" s="361"/>
      <c r="E56" s="361"/>
      <c r="F56" s="361"/>
      <c r="G56" s="361"/>
      <c r="H56" s="165">
        <v>0.08</v>
      </c>
      <c r="I56" s="13">
        <f t="shared" si="0"/>
        <v>101.19</v>
      </c>
    </row>
    <row r="57" spans="1:9" ht="15.75" customHeight="1">
      <c r="A57" s="295" t="s">
        <v>32</v>
      </c>
      <c r="B57" s="295"/>
      <c r="C57" s="295"/>
      <c r="D57" s="295"/>
      <c r="E57" s="295"/>
      <c r="F57" s="295"/>
      <c r="G57" s="295"/>
      <c r="H57" s="102">
        <f>SUM(H49:H56)</f>
        <v>0.36800000000000005</v>
      </c>
      <c r="I57" s="64">
        <f>SUM(I49:I56)</f>
        <v>465.46999999999991</v>
      </c>
    </row>
    <row r="58" spans="1:9" ht="50.45" customHeight="1">
      <c r="A58" s="431" t="s">
        <v>196</v>
      </c>
      <c r="B58" s="432"/>
      <c r="C58" s="432"/>
      <c r="D58" s="432"/>
      <c r="E58" s="432"/>
      <c r="F58" s="432"/>
      <c r="G58" s="432"/>
      <c r="H58" s="432"/>
      <c r="I58" s="433"/>
    </row>
    <row r="59" spans="1:9" ht="20.65" customHeight="1">
      <c r="A59" s="425" t="s">
        <v>49</v>
      </c>
      <c r="B59" s="426"/>
      <c r="C59" s="426"/>
      <c r="D59" s="426"/>
      <c r="E59" s="426"/>
      <c r="F59" s="426"/>
      <c r="G59" s="426"/>
      <c r="H59" s="426"/>
      <c r="I59" s="427"/>
    </row>
    <row r="60" spans="1:9" ht="27" customHeight="1">
      <c r="A60" s="65" t="s">
        <v>50</v>
      </c>
      <c r="B60" s="308" t="s">
        <v>51</v>
      </c>
      <c r="C60" s="308"/>
      <c r="D60" s="308"/>
      <c r="E60" s="308"/>
      <c r="F60" s="308"/>
      <c r="G60" s="308"/>
      <c r="H60" s="308"/>
      <c r="I60" s="63" t="s">
        <v>31</v>
      </c>
    </row>
    <row r="61" spans="1:9" ht="19.899999999999999" customHeight="1">
      <c r="A61" s="23" t="s">
        <v>2</v>
      </c>
      <c r="B61" s="287" t="s">
        <v>209</v>
      </c>
      <c r="C61" s="287"/>
      <c r="D61" s="287"/>
      <c r="E61" s="287"/>
      <c r="F61" s="287"/>
      <c r="G61" s="287"/>
      <c r="H61" s="287"/>
      <c r="I61" s="24">
        <f>IF(ROUND((H62*H64*H63)-(I30*0.06),2)&lt;0,0,ROUND((H62*H64*H63)-(I30*0.06),2))</f>
        <v>82.51</v>
      </c>
    </row>
    <row r="62" spans="1:9" ht="27.6" customHeight="1">
      <c r="A62" s="23"/>
      <c r="B62" s="346" t="s">
        <v>207</v>
      </c>
      <c r="C62" s="346"/>
      <c r="D62" s="346"/>
      <c r="E62" s="346"/>
      <c r="F62" s="346"/>
      <c r="G62" s="346"/>
      <c r="H62" s="182">
        <v>3.6</v>
      </c>
      <c r="I62" s="25" t="s">
        <v>13</v>
      </c>
    </row>
    <row r="63" spans="1:9" ht="20.100000000000001" customHeight="1">
      <c r="A63" s="23"/>
      <c r="B63" s="347" t="s">
        <v>208</v>
      </c>
      <c r="C63" s="347"/>
      <c r="D63" s="347"/>
      <c r="E63" s="347"/>
      <c r="F63" s="347"/>
      <c r="G63" s="347"/>
      <c r="H63" s="183">
        <v>2</v>
      </c>
      <c r="I63" s="25" t="s">
        <v>13</v>
      </c>
    </row>
    <row r="64" spans="1:9" ht="20.100000000000001" customHeight="1">
      <c r="A64" s="23"/>
      <c r="B64" s="430" t="s">
        <v>52</v>
      </c>
      <c r="C64" s="430"/>
      <c r="D64" s="430"/>
      <c r="E64" s="430"/>
      <c r="F64" s="430"/>
      <c r="G64" s="430"/>
      <c r="H64" s="183">
        <v>22</v>
      </c>
      <c r="I64" s="25"/>
    </row>
    <row r="65" spans="1:20" ht="14.65" customHeight="1">
      <c r="A65" s="23" t="s">
        <v>4</v>
      </c>
      <c r="B65" s="287" t="s">
        <v>210</v>
      </c>
      <c r="C65" s="288"/>
      <c r="D65" s="288"/>
      <c r="E65" s="288"/>
      <c r="F65" s="288"/>
      <c r="G65" s="288"/>
      <c r="H65" s="289"/>
      <c r="I65" s="147">
        <f>((H66*H67))</f>
        <v>880</v>
      </c>
      <c r="J65" s="138"/>
    </row>
    <row r="66" spans="1:20" ht="14.65" customHeight="1">
      <c r="A66" s="23"/>
      <c r="B66" s="342" t="s">
        <v>185</v>
      </c>
      <c r="C66" s="343"/>
      <c r="D66" s="343"/>
      <c r="E66" s="343"/>
      <c r="F66" s="343"/>
      <c r="G66" s="344"/>
      <c r="H66" s="88">
        <v>40</v>
      </c>
      <c r="I66" s="26"/>
      <c r="J66" s="137"/>
    </row>
    <row r="67" spans="1:20" ht="14.65" customHeight="1">
      <c r="A67" s="23"/>
      <c r="B67" s="342" t="s">
        <v>162</v>
      </c>
      <c r="C67" s="343"/>
      <c r="D67" s="343"/>
      <c r="E67" s="343"/>
      <c r="F67" s="343"/>
      <c r="G67" s="344"/>
      <c r="H67" s="87">
        <v>22</v>
      </c>
      <c r="I67" s="26"/>
    </row>
    <row r="68" spans="1:20" ht="14.65" customHeight="1">
      <c r="A68" s="23" t="s">
        <v>5</v>
      </c>
      <c r="B68" s="287" t="s">
        <v>211</v>
      </c>
      <c r="C68" s="288"/>
      <c r="D68" s="288"/>
      <c r="E68" s="288"/>
      <c r="F68" s="288"/>
      <c r="G68" s="288"/>
      <c r="H68" s="289"/>
      <c r="I68" s="26">
        <v>224.4</v>
      </c>
    </row>
    <row r="69" spans="1:20" ht="14.65" customHeight="1">
      <c r="A69" s="23" t="s">
        <v>7</v>
      </c>
      <c r="B69" s="287" t="s">
        <v>202</v>
      </c>
      <c r="C69" s="288"/>
      <c r="D69" s="288"/>
      <c r="E69" s="288"/>
      <c r="F69" s="288"/>
      <c r="G69" s="288"/>
      <c r="H69" s="289"/>
      <c r="I69" s="176">
        <v>4.46</v>
      </c>
    </row>
    <row r="70" spans="1:20" s="16" customFormat="1" ht="15.75" customHeight="1">
      <c r="A70" s="23" t="s">
        <v>24</v>
      </c>
      <c r="B70" s="428" t="s">
        <v>53</v>
      </c>
      <c r="C70" s="428"/>
      <c r="D70" s="428"/>
      <c r="E70" s="428"/>
      <c r="F70" s="428"/>
      <c r="G70" s="428"/>
      <c r="H70" s="428"/>
      <c r="I70" s="27">
        <v>0</v>
      </c>
    </row>
    <row r="71" spans="1:20" s="16" customFormat="1" ht="18.399999999999999" customHeight="1">
      <c r="A71" s="66"/>
      <c r="B71" s="429" t="s">
        <v>32</v>
      </c>
      <c r="C71" s="429"/>
      <c r="D71" s="429"/>
      <c r="E71" s="429"/>
      <c r="F71" s="429"/>
      <c r="G71" s="429"/>
      <c r="H71" s="429"/>
      <c r="I71" s="13">
        <f>SUM(I61:I70)</f>
        <v>1191.3700000000001</v>
      </c>
    </row>
    <row r="72" spans="1:20" s="16" customFormat="1" ht="30.6" customHeight="1">
      <c r="A72" s="349" t="s">
        <v>144</v>
      </c>
      <c r="B72" s="350"/>
      <c r="C72" s="350"/>
      <c r="D72" s="350"/>
      <c r="E72" s="350"/>
      <c r="F72" s="350"/>
      <c r="G72" s="350"/>
      <c r="H72" s="350"/>
      <c r="I72" s="351"/>
    </row>
    <row r="73" spans="1:20" s="16" customFormat="1" ht="17.25" customHeight="1">
      <c r="A73" s="336" t="s">
        <v>54</v>
      </c>
      <c r="B73" s="336"/>
      <c r="C73" s="336"/>
      <c r="D73" s="336"/>
      <c r="E73" s="336"/>
      <c r="F73" s="336"/>
      <c r="G73" s="336"/>
      <c r="H73" s="336"/>
      <c r="I73" s="336"/>
    </row>
    <row r="74" spans="1:20" s="16" customFormat="1" ht="16.149999999999999" customHeight="1">
      <c r="A74" s="67">
        <v>2</v>
      </c>
      <c r="B74" s="337" t="s">
        <v>55</v>
      </c>
      <c r="C74" s="337"/>
      <c r="D74" s="337"/>
      <c r="E74" s="337"/>
      <c r="F74" s="337"/>
      <c r="G74" s="337"/>
      <c r="H74" s="337"/>
      <c r="I74" s="67" t="s">
        <v>31</v>
      </c>
    </row>
    <row r="75" spans="1:20" s="16" customFormat="1" ht="14.85" customHeight="1">
      <c r="A75" s="28" t="s">
        <v>30</v>
      </c>
      <c r="B75" s="338" t="s">
        <v>124</v>
      </c>
      <c r="C75" s="338"/>
      <c r="D75" s="338"/>
      <c r="E75" s="338"/>
      <c r="F75" s="338"/>
      <c r="G75" s="338"/>
      <c r="H75" s="338"/>
      <c r="I75" s="29">
        <f>I45</f>
        <v>353.5</v>
      </c>
    </row>
    <row r="76" spans="1:20" s="16" customFormat="1" ht="14.65" customHeight="1">
      <c r="A76" s="28" t="s">
        <v>35</v>
      </c>
      <c r="B76" s="338" t="s">
        <v>36</v>
      </c>
      <c r="C76" s="338"/>
      <c r="D76" s="338"/>
      <c r="E76" s="338"/>
      <c r="F76" s="338"/>
      <c r="G76" s="338"/>
      <c r="H76" s="338"/>
      <c r="I76" s="29">
        <f>I57</f>
        <v>465.46999999999991</v>
      </c>
    </row>
    <row r="77" spans="1:20" s="16" customFormat="1" ht="14.65" customHeight="1">
      <c r="A77" s="28" t="s">
        <v>50</v>
      </c>
      <c r="B77" s="338" t="s">
        <v>51</v>
      </c>
      <c r="C77" s="338"/>
      <c r="D77" s="338"/>
      <c r="E77" s="338"/>
      <c r="F77" s="338"/>
      <c r="G77" s="338"/>
      <c r="H77" s="338"/>
      <c r="I77" s="29">
        <f>I71</f>
        <v>1191.3700000000001</v>
      </c>
    </row>
    <row r="78" spans="1:20" s="16" customFormat="1" ht="14.65" customHeight="1">
      <c r="A78" s="348" t="s">
        <v>32</v>
      </c>
      <c r="B78" s="348"/>
      <c r="C78" s="348"/>
      <c r="D78" s="348"/>
      <c r="E78" s="348"/>
      <c r="F78" s="348"/>
      <c r="G78" s="348"/>
      <c r="H78" s="348"/>
      <c r="I78" s="68">
        <f>SUM(I75+I76+I77)</f>
        <v>2010.3400000000001</v>
      </c>
    </row>
    <row r="79" spans="1:20" s="16" customFormat="1" ht="57" customHeight="1">
      <c r="A79" s="418" t="s">
        <v>198</v>
      </c>
      <c r="B79" s="419"/>
      <c r="C79" s="419"/>
      <c r="D79" s="419"/>
      <c r="E79" s="419"/>
      <c r="F79" s="419"/>
      <c r="G79" s="419"/>
      <c r="H79" s="419"/>
      <c r="I79" s="419"/>
      <c r="J79" s="420"/>
      <c r="K79" s="420"/>
      <c r="L79" s="420"/>
      <c r="M79" s="420"/>
      <c r="N79" s="420"/>
      <c r="O79" s="420"/>
      <c r="P79" s="420"/>
      <c r="Q79" s="420"/>
      <c r="R79" s="420"/>
      <c r="S79" s="420"/>
      <c r="T79" s="420"/>
    </row>
    <row r="80" spans="1:20" s="16" customFormat="1" ht="20.65" customHeight="1">
      <c r="A80" s="315" t="s">
        <v>212</v>
      </c>
      <c r="B80" s="315"/>
      <c r="C80" s="315"/>
      <c r="D80" s="315"/>
      <c r="E80" s="315"/>
      <c r="F80" s="315"/>
      <c r="G80" s="315"/>
      <c r="H80" s="315"/>
      <c r="I80" s="315"/>
      <c r="J80"/>
    </row>
    <row r="81" spans="1:20" s="16" customFormat="1" ht="15">
      <c r="A81" s="65">
        <v>3</v>
      </c>
      <c r="B81" s="306" t="s">
        <v>57</v>
      </c>
      <c r="C81" s="306"/>
      <c r="D81" s="306"/>
      <c r="E81" s="306"/>
      <c r="F81" s="306"/>
      <c r="G81" s="306"/>
      <c r="H81" s="345"/>
      <c r="I81" s="65" t="s">
        <v>31</v>
      </c>
      <c r="J81" s="139"/>
    </row>
    <row r="82" spans="1:20" s="16" customFormat="1" ht="21" customHeight="1">
      <c r="A82" s="23" t="s">
        <v>2</v>
      </c>
      <c r="B82" s="291" t="s">
        <v>214</v>
      </c>
      <c r="C82" s="355"/>
      <c r="D82" s="355"/>
      <c r="E82" s="355"/>
      <c r="F82" s="355"/>
      <c r="G82" s="356"/>
      <c r="H82" s="160">
        <f>(1/12)*5%</f>
        <v>4.1666666666666666E-3</v>
      </c>
      <c r="I82" s="128">
        <f>H82*(I37+I45)</f>
        <v>6.7430833333333329</v>
      </c>
    </row>
    <row r="83" spans="1:20" s="16" customFormat="1" ht="14.65" customHeight="1">
      <c r="A83" s="23" t="s">
        <v>4</v>
      </c>
      <c r="B83" s="352" t="s">
        <v>58</v>
      </c>
      <c r="C83" s="353"/>
      <c r="D83" s="353"/>
      <c r="E83" s="353"/>
      <c r="F83" s="353"/>
      <c r="G83" s="354"/>
      <c r="H83" s="173">
        <v>3.1E-4</v>
      </c>
      <c r="I83" s="128">
        <f>ROUND($H$56*I82,2)</f>
        <v>0.54</v>
      </c>
      <c r="J83" s="168"/>
      <c r="K83" s="169"/>
    </row>
    <row r="84" spans="1:20" s="16" customFormat="1" ht="32.65" customHeight="1">
      <c r="A84" s="23" t="s">
        <v>5</v>
      </c>
      <c r="B84" s="339" t="s">
        <v>59</v>
      </c>
      <c r="C84" s="339"/>
      <c r="D84" s="339"/>
      <c r="E84" s="339"/>
      <c r="F84" s="339"/>
      <c r="G84" s="339"/>
      <c r="H84" s="151">
        <v>2.3999999999999998E-3</v>
      </c>
      <c r="I84" s="13">
        <f>ROUND($I$36*H84,2)</f>
        <v>3.04</v>
      </c>
      <c r="J84" s="171"/>
      <c r="K84" s="170"/>
      <c r="L84" s="170"/>
      <c r="M84" s="170"/>
      <c r="N84" s="170"/>
      <c r="O84" s="170"/>
      <c r="P84" s="170"/>
      <c r="Q84" s="170"/>
      <c r="R84" s="170"/>
      <c r="S84" s="170"/>
      <c r="T84" s="170"/>
    </row>
    <row r="85" spans="1:20" s="16" customFormat="1" ht="20.45" customHeight="1">
      <c r="A85" s="23" t="s">
        <v>7</v>
      </c>
      <c r="B85" s="325" t="s">
        <v>213</v>
      </c>
      <c r="C85" s="326"/>
      <c r="D85" s="326"/>
      <c r="E85" s="326"/>
      <c r="F85" s="326"/>
      <c r="G85" s="326"/>
      <c r="H85" s="130">
        <v>1.9400000000000001E-2</v>
      </c>
      <c r="I85" s="128">
        <f>ROUND(1.94%*$I$36,2)</f>
        <v>24.54</v>
      </c>
    </row>
    <row r="86" spans="1:20" s="16" customFormat="1" ht="19.149999999999999" customHeight="1">
      <c r="A86" s="23" t="s">
        <v>24</v>
      </c>
      <c r="B86" s="340" t="s">
        <v>60</v>
      </c>
      <c r="C86" s="341"/>
      <c r="D86" s="341"/>
      <c r="E86" s="341"/>
      <c r="F86" s="341"/>
      <c r="G86" s="341"/>
      <c r="H86" s="174">
        <f>H85*H57</f>
        <v>7.1392000000000009E-3</v>
      </c>
      <c r="I86" s="128">
        <f>ROUND($H$57*I85,2)</f>
        <v>9.0299999999999994</v>
      </c>
      <c r="J86" s="169"/>
    </row>
    <row r="87" spans="1:20" s="16" customFormat="1" ht="33.200000000000003" customHeight="1">
      <c r="A87" s="23" t="s">
        <v>25</v>
      </c>
      <c r="B87" s="339" t="s">
        <v>61</v>
      </c>
      <c r="C87" s="339"/>
      <c r="D87" s="339"/>
      <c r="E87" s="339"/>
      <c r="F87" s="339"/>
      <c r="G87" s="339"/>
      <c r="H87" s="152">
        <v>4.7599999999999996E-2</v>
      </c>
      <c r="I87" s="13">
        <f>ROUND($I$36*H87,2)</f>
        <v>60.21</v>
      </c>
      <c r="J87" s="169"/>
    </row>
    <row r="88" spans="1:20" s="16" customFormat="1" ht="15.75" customHeight="1">
      <c r="A88" s="295" t="s">
        <v>62</v>
      </c>
      <c r="B88" s="295"/>
      <c r="C88" s="295"/>
      <c r="D88" s="295"/>
      <c r="E88" s="295"/>
      <c r="F88" s="295"/>
      <c r="G88" s="295"/>
      <c r="H88" s="295"/>
      <c r="I88" s="64">
        <f>SUM(I82:I87)</f>
        <v>104.10308333333333</v>
      </c>
    </row>
    <row r="89" spans="1:20" s="16" customFormat="1" ht="51" customHeight="1">
      <c r="A89" s="322" t="s">
        <v>183</v>
      </c>
      <c r="B89" s="323"/>
      <c r="C89" s="323"/>
      <c r="D89" s="323"/>
      <c r="E89" s="323"/>
      <c r="F89" s="323"/>
      <c r="G89" s="323"/>
      <c r="H89" s="323"/>
      <c r="I89" s="324"/>
    </row>
    <row r="90" spans="1:20" s="60" customFormat="1" ht="24" customHeight="1">
      <c r="A90" s="292" t="s">
        <v>63</v>
      </c>
      <c r="B90" s="292"/>
      <c r="C90" s="292"/>
      <c r="D90" s="292"/>
      <c r="E90" s="292"/>
      <c r="F90" s="292"/>
      <c r="G90" s="292"/>
      <c r="H90" s="292"/>
      <c r="I90" s="292"/>
    </row>
    <row r="91" spans="1:20" ht="99.6" customHeight="1">
      <c r="A91" s="328" t="s">
        <v>200</v>
      </c>
      <c r="B91" s="328"/>
      <c r="C91" s="328"/>
      <c r="D91" s="328"/>
      <c r="E91" s="328"/>
      <c r="F91" s="328"/>
      <c r="G91" s="328"/>
      <c r="H91" s="328"/>
      <c r="I91" s="30">
        <f>I36+I41+I42+I94</f>
        <v>1535.7599999999998</v>
      </c>
    </row>
    <row r="92" spans="1:20" ht="24" customHeight="1">
      <c r="A92" s="329" t="s">
        <v>65</v>
      </c>
      <c r="B92" s="329"/>
      <c r="C92" s="329"/>
      <c r="D92" s="329"/>
      <c r="E92" s="329"/>
      <c r="F92" s="329"/>
      <c r="G92" s="329"/>
      <c r="H92" s="329"/>
      <c r="I92" s="329"/>
    </row>
    <row r="93" spans="1:20" ht="24" customHeight="1">
      <c r="A93" s="69" t="s">
        <v>66</v>
      </c>
      <c r="B93" s="306" t="s">
        <v>67</v>
      </c>
      <c r="C93" s="306"/>
      <c r="D93" s="306"/>
      <c r="E93" s="306"/>
      <c r="F93" s="306"/>
      <c r="G93" s="306"/>
      <c r="H93" s="306"/>
      <c r="I93" s="69" t="s">
        <v>31</v>
      </c>
    </row>
    <row r="94" spans="1:20" ht="36.200000000000003" customHeight="1">
      <c r="A94" s="31" t="s">
        <v>2</v>
      </c>
      <c r="B94" s="330" t="s">
        <v>197</v>
      </c>
      <c r="C94" s="330"/>
      <c r="D94" s="330"/>
      <c r="E94" s="330"/>
      <c r="F94" s="330"/>
      <c r="G94" s="330"/>
      <c r="H94" s="153">
        <f>((1/11)+((1/3)/12))/12</f>
        <v>9.8905723905723907E-3</v>
      </c>
      <c r="I94" s="95">
        <f>ROUND($I$36*H94,2)</f>
        <v>12.51</v>
      </c>
      <c r="J94" s="283"/>
      <c r="K94" s="284"/>
      <c r="L94" s="284"/>
      <c r="M94" s="284"/>
      <c r="N94" s="284"/>
      <c r="O94" s="284"/>
      <c r="P94" s="284"/>
      <c r="Q94" s="284"/>
      <c r="R94" s="284"/>
      <c r="S94" s="284"/>
      <c r="T94" s="284"/>
    </row>
    <row r="95" spans="1:20" ht="23.45" customHeight="1">
      <c r="A95" s="14" t="s">
        <v>4</v>
      </c>
      <c r="B95" s="331" t="s">
        <v>215</v>
      </c>
      <c r="C95" s="332"/>
      <c r="D95" s="332"/>
      <c r="E95" s="332"/>
      <c r="F95" s="332"/>
      <c r="G95" s="332"/>
      <c r="H95" s="160">
        <f>((1/30)/12)*3</f>
        <v>8.3333333333333332E-3</v>
      </c>
      <c r="I95" s="184">
        <f>I91*H95</f>
        <v>12.797999999999998</v>
      </c>
    </row>
    <row r="96" spans="1:20" ht="34.15" customHeight="1">
      <c r="A96" s="14" t="s">
        <v>5</v>
      </c>
      <c r="B96" s="331" t="s">
        <v>216</v>
      </c>
      <c r="C96" s="332"/>
      <c r="D96" s="332"/>
      <c r="E96" s="332"/>
      <c r="F96" s="332"/>
      <c r="G96" s="332"/>
      <c r="H96" s="160">
        <f>((5/30)/12)*0.02</f>
        <v>2.7777777777777778E-4</v>
      </c>
      <c r="I96" s="184">
        <f>I91*H96</f>
        <v>0.42659999999999992</v>
      </c>
    </row>
    <row r="97" spans="1:11" ht="28.15" customHeight="1">
      <c r="A97" s="14" t="s">
        <v>7</v>
      </c>
      <c r="B97" s="331" t="s">
        <v>217</v>
      </c>
      <c r="C97" s="332"/>
      <c r="D97" s="332"/>
      <c r="E97" s="332"/>
      <c r="F97" s="332"/>
      <c r="G97" s="332"/>
      <c r="H97" s="160">
        <f>((15/30)/12)*8%</f>
        <v>3.3333333333333331E-3</v>
      </c>
      <c r="I97" s="184">
        <f>I91*H97</f>
        <v>5.1191999999999993</v>
      </c>
      <c r="J97" s="146"/>
    </row>
    <row r="98" spans="1:11" ht="27" customHeight="1">
      <c r="A98" s="23" t="s">
        <v>24</v>
      </c>
      <c r="B98" s="331" t="s">
        <v>218</v>
      </c>
      <c r="C98" s="332"/>
      <c r="D98" s="332"/>
      <c r="E98" s="332"/>
      <c r="F98" s="332"/>
      <c r="G98" s="332"/>
      <c r="H98" s="160">
        <f>((1/12)*(4/12))*2%</f>
        <v>5.5555555555555556E-4</v>
      </c>
      <c r="I98" s="184">
        <f>I91*H98</f>
        <v>0.85319999999999985</v>
      </c>
      <c r="J98" s="145"/>
    </row>
    <row r="99" spans="1:11" ht="33.6" customHeight="1">
      <c r="A99" s="14" t="s">
        <v>25</v>
      </c>
      <c r="B99" s="331" t="s">
        <v>219</v>
      </c>
      <c r="C99" s="332"/>
      <c r="D99" s="332"/>
      <c r="E99" s="332"/>
      <c r="F99" s="332"/>
      <c r="G99" s="332"/>
      <c r="H99" s="161">
        <f>((1/30)/12)*3</f>
        <v>8.3333333333333332E-3</v>
      </c>
      <c r="I99" s="184">
        <f>ROUND(((3/30)/12)*($I$91),2)</f>
        <v>12.8</v>
      </c>
      <c r="K99" s="145"/>
    </row>
    <row r="100" spans="1:11" ht="15.75" customHeight="1">
      <c r="A100" s="295" t="s">
        <v>32</v>
      </c>
      <c r="B100" s="295"/>
      <c r="C100" s="295"/>
      <c r="D100" s="295"/>
      <c r="E100" s="295"/>
      <c r="F100" s="295"/>
      <c r="G100" s="295"/>
      <c r="H100" s="327"/>
      <c r="I100" s="180">
        <f>SUM(I94:I99)</f>
        <v>44.507000000000005</v>
      </c>
    </row>
    <row r="101" spans="1:11" ht="15.75" customHeight="1">
      <c r="A101" s="14" t="s">
        <v>28</v>
      </c>
      <c r="B101" s="320" t="s">
        <v>68</v>
      </c>
      <c r="C101" s="320"/>
      <c r="D101" s="320"/>
      <c r="E101" s="320"/>
      <c r="F101" s="320"/>
      <c r="G101" s="320"/>
      <c r="H101" s="320"/>
      <c r="I101" s="43">
        <f>ROUND(H57*I100,2)</f>
        <v>16.38</v>
      </c>
    </row>
    <row r="102" spans="1:11" ht="15.75" customHeight="1">
      <c r="A102" s="295" t="s">
        <v>32</v>
      </c>
      <c r="B102" s="295"/>
      <c r="C102" s="295"/>
      <c r="D102" s="295"/>
      <c r="E102" s="295"/>
      <c r="F102" s="295"/>
      <c r="G102" s="295"/>
      <c r="H102" s="295"/>
      <c r="I102" s="180">
        <f>SUM(I100:I101)</f>
        <v>60.887</v>
      </c>
    </row>
    <row r="103" spans="1:11" ht="25.35" customHeight="1">
      <c r="A103" s="319" t="s">
        <v>69</v>
      </c>
      <c r="B103" s="319"/>
      <c r="C103" s="319"/>
      <c r="D103" s="319"/>
      <c r="E103" s="319"/>
      <c r="F103" s="319"/>
      <c r="G103" s="319"/>
      <c r="H103" s="319"/>
      <c r="I103" s="319"/>
    </row>
    <row r="104" spans="1:11" ht="15.75" customHeight="1">
      <c r="A104" s="321" t="s">
        <v>70</v>
      </c>
      <c r="B104" s="321"/>
      <c r="C104" s="321"/>
      <c r="D104" s="321"/>
      <c r="E104" s="321"/>
      <c r="F104" s="321"/>
      <c r="G104" s="321"/>
      <c r="H104" s="321"/>
      <c r="I104" s="321"/>
    </row>
    <row r="105" spans="1:11" ht="15.75" customHeight="1">
      <c r="A105" s="71" t="s">
        <v>71</v>
      </c>
      <c r="B105" s="311" t="s">
        <v>72</v>
      </c>
      <c r="C105" s="311"/>
      <c r="D105" s="311"/>
      <c r="E105" s="311"/>
      <c r="F105" s="311"/>
      <c r="G105" s="311"/>
      <c r="H105" s="311"/>
      <c r="I105" s="72" t="s">
        <v>31</v>
      </c>
    </row>
    <row r="106" spans="1:11" ht="15.75" customHeight="1">
      <c r="A106" s="33" t="s">
        <v>2</v>
      </c>
      <c r="B106" s="312" t="s">
        <v>73</v>
      </c>
      <c r="C106" s="312"/>
      <c r="D106" s="312"/>
      <c r="E106" s="312"/>
      <c r="F106" s="312"/>
      <c r="G106" s="312"/>
      <c r="H106" s="312"/>
      <c r="I106" s="34">
        <v>0</v>
      </c>
    </row>
    <row r="107" spans="1:11" ht="15.75" customHeight="1">
      <c r="A107" s="316" t="s">
        <v>32</v>
      </c>
      <c r="B107" s="316"/>
      <c r="C107" s="316"/>
      <c r="D107" s="316"/>
      <c r="E107" s="316"/>
      <c r="F107" s="316"/>
      <c r="G107" s="316"/>
      <c r="H107" s="316"/>
      <c r="I107" s="34">
        <v>0</v>
      </c>
    </row>
    <row r="108" spans="1:11" ht="15.75" customHeight="1">
      <c r="A108" s="35" t="s">
        <v>4</v>
      </c>
      <c r="B108" s="317" t="s">
        <v>74</v>
      </c>
      <c r="C108" s="317"/>
      <c r="D108" s="317"/>
      <c r="E108" s="317"/>
      <c r="F108" s="317"/>
      <c r="G108" s="317"/>
      <c r="H108" s="317"/>
      <c r="I108" s="36">
        <f>ROUND(H58*I107,2)</f>
        <v>0</v>
      </c>
    </row>
    <row r="109" spans="1:11" ht="15.75" customHeight="1">
      <c r="A109" s="318" t="s">
        <v>32</v>
      </c>
      <c r="B109" s="318"/>
      <c r="C109" s="318"/>
      <c r="D109" s="318"/>
      <c r="E109" s="318"/>
      <c r="F109" s="318"/>
      <c r="G109" s="318"/>
      <c r="H109" s="318"/>
      <c r="I109" s="73">
        <f>SUM(I107:I108)</f>
        <v>0</v>
      </c>
    </row>
    <row r="110" spans="1:11" ht="27.6" customHeight="1">
      <c r="A110" s="319" t="s">
        <v>75</v>
      </c>
      <c r="B110" s="319"/>
      <c r="C110" s="319"/>
      <c r="D110" s="319"/>
      <c r="E110" s="319"/>
      <c r="F110" s="319"/>
      <c r="G110" s="319"/>
      <c r="H110" s="319"/>
      <c r="I110" s="319"/>
    </row>
    <row r="111" spans="1:11" ht="23.45" customHeight="1">
      <c r="A111" s="310" t="s">
        <v>76</v>
      </c>
      <c r="B111" s="310"/>
      <c r="C111" s="310"/>
      <c r="D111" s="310"/>
      <c r="E111" s="310"/>
      <c r="F111" s="310"/>
      <c r="G111" s="310"/>
      <c r="H111" s="310"/>
      <c r="I111" s="310"/>
    </row>
    <row r="112" spans="1:11" ht="23.45" customHeight="1">
      <c r="A112" s="67">
        <v>4</v>
      </c>
      <c r="B112" s="311" t="s">
        <v>77</v>
      </c>
      <c r="C112" s="311"/>
      <c r="D112" s="311"/>
      <c r="E112" s="311"/>
      <c r="F112" s="311"/>
      <c r="G112" s="311"/>
      <c r="H112" s="311"/>
      <c r="I112" s="72" t="s">
        <v>31</v>
      </c>
    </row>
    <row r="113" spans="1:10" ht="18.95" customHeight="1">
      <c r="A113" s="37" t="s">
        <v>66</v>
      </c>
      <c r="B113" s="312" t="s">
        <v>67</v>
      </c>
      <c r="C113" s="312"/>
      <c r="D113" s="312"/>
      <c r="E113" s="312"/>
      <c r="F113" s="312"/>
      <c r="G113" s="312"/>
      <c r="H113" s="312"/>
      <c r="I113" s="34">
        <f>I102</f>
        <v>60.887</v>
      </c>
    </row>
    <row r="114" spans="1:10" ht="21.75" customHeight="1">
      <c r="A114" s="37" t="s">
        <v>78</v>
      </c>
      <c r="B114" s="312" t="s">
        <v>72</v>
      </c>
      <c r="C114" s="312"/>
      <c r="D114" s="312"/>
      <c r="E114" s="312"/>
      <c r="F114" s="312"/>
      <c r="G114" s="312"/>
      <c r="H114" s="312"/>
      <c r="I114" s="34">
        <f>I109</f>
        <v>0</v>
      </c>
    </row>
    <row r="115" spans="1:10" ht="23.45" customHeight="1">
      <c r="A115" s="313" t="s">
        <v>32</v>
      </c>
      <c r="B115" s="313"/>
      <c r="C115" s="313"/>
      <c r="D115" s="313"/>
      <c r="E115" s="313"/>
      <c r="F115" s="313"/>
      <c r="G115" s="313"/>
      <c r="H115" s="313"/>
      <c r="I115" s="73">
        <f>SUM(I113+I114)</f>
        <v>60.887</v>
      </c>
    </row>
    <row r="116" spans="1:10" s="16" customFormat="1" ht="27.75" customHeight="1">
      <c r="A116" s="292" t="s">
        <v>79</v>
      </c>
      <c r="B116" s="292"/>
      <c r="C116" s="292"/>
      <c r="D116" s="292"/>
      <c r="E116" s="292"/>
      <c r="F116" s="292"/>
      <c r="G116" s="292"/>
      <c r="H116" s="292"/>
      <c r="I116" s="292"/>
    </row>
    <row r="117" spans="1:10" ht="27" customHeight="1">
      <c r="A117" s="65">
        <v>3</v>
      </c>
      <c r="B117" s="308" t="s">
        <v>80</v>
      </c>
      <c r="C117" s="308"/>
      <c r="D117" s="308"/>
      <c r="E117" s="308"/>
      <c r="F117" s="308"/>
      <c r="G117" s="308"/>
      <c r="H117" s="308"/>
      <c r="I117" s="65" t="s">
        <v>31</v>
      </c>
    </row>
    <row r="118" spans="1:10" ht="12.75">
      <c r="A118" s="23" t="s">
        <v>2</v>
      </c>
      <c r="B118" s="309" t="s">
        <v>119</v>
      </c>
      <c r="C118" s="309"/>
      <c r="D118" s="309"/>
      <c r="E118" s="309"/>
      <c r="F118" s="309"/>
      <c r="G118" s="309"/>
      <c r="H118" s="309"/>
      <c r="I118" s="24">
        <f>Uniforme!G12</f>
        <v>116.49333333333334</v>
      </c>
    </row>
    <row r="119" spans="1:10" ht="15.75" customHeight="1">
      <c r="A119" s="23" t="s">
        <v>4</v>
      </c>
      <c r="B119" s="309" t="s">
        <v>115</v>
      </c>
      <c r="C119" s="309"/>
      <c r="D119" s="309"/>
      <c r="E119" s="309"/>
      <c r="F119" s="309"/>
      <c r="G119" s="309"/>
      <c r="H119" s="309"/>
      <c r="I119" s="27">
        <v>0</v>
      </c>
    </row>
    <row r="120" spans="1:10" ht="17.850000000000001" customHeight="1">
      <c r="A120" s="23" t="s">
        <v>5</v>
      </c>
      <c r="B120" s="309" t="s">
        <v>53</v>
      </c>
      <c r="C120" s="309"/>
      <c r="D120" s="309"/>
      <c r="E120" s="309"/>
      <c r="F120" s="309"/>
      <c r="G120" s="309"/>
      <c r="H120" s="309"/>
      <c r="I120" s="27" t="s">
        <v>81</v>
      </c>
    </row>
    <row r="121" spans="1:10" ht="15.75" customHeight="1">
      <c r="A121" s="295" t="s">
        <v>82</v>
      </c>
      <c r="B121" s="295"/>
      <c r="C121" s="295"/>
      <c r="D121" s="295"/>
      <c r="E121" s="295"/>
      <c r="F121" s="295"/>
      <c r="G121" s="295"/>
      <c r="H121" s="295"/>
      <c r="I121" s="74">
        <f>ROUND(SUM(I118:I120),2)</f>
        <v>116.49</v>
      </c>
    </row>
    <row r="122" spans="1:10" ht="15.75" customHeight="1">
      <c r="A122" s="314" t="s">
        <v>83</v>
      </c>
      <c r="B122" s="314"/>
      <c r="C122" s="314"/>
      <c r="D122" s="314"/>
      <c r="E122" s="314"/>
      <c r="F122" s="314"/>
      <c r="G122" s="314"/>
      <c r="H122" s="314"/>
      <c r="I122" s="314"/>
    </row>
    <row r="123" spans="1:10" ht="30" customHeight="1">
      <c r="A123" s="315" t="s">
        <v>84</v>
      </c>
      <c r="B123" s="315"/>
      <c r="C123" s="315"/>
      <c r="D123" s="315"/>
      <c r="E123" s="315"/>
      <c r="F123" s="315"/>
      <c r="G123" s="315"/>
      <c r="H123" s="315"/>
      <c r="I123" s="315"/>
    </row>
    <row r="124" spans="1:10" ht="30">
      <c r="A124" s="65">
        <v>6</v>
      </c>
      <c r="B124" s="306" t="s">
        <v>85</v>
      </c>
      <c r="C124" s="306"/>
      <c r="D124" s="306"/>
      <c r="E124" s="306"/>
      <c r="F124" s="306"/>
      <c r="G124" s="306"/>
      <c r="H124" s="62" t="s">
        <v>22</v>
      </c>
      <c r="I124" s="75" t="s">
        <v>37</v>
      </c>
    </row>
    <row r="125" spans="1:10" ht="50.65" customHeight="1">
      <c r="A125" s="302" t="s">
        <v>86</v>
      </c>
      <c r="B125" s="302"/>
      <c r="C125" s="302"/>
      <c r="D125" s="302"/>
      <c r="E125" s="302"/>
      <c r="F125" s="302"/>
      <c r="G125" s="302"/>
      <c r="H125" s="38" t="s">
        <v>13</v>
      </c>
      <c r="I125" s="39">
        <f>SUM(I36+I78+I88+I115+I121)</f>
        <v>3556.6600833333337</v>
      </c>
    </row>
    <row r="126" spans="1:10" ht="15">
      <c r="A126" s="23" t="s">
        <v>2</v>
      </c>
      <c r="B126" s="301" t="s">
        <v>87</v>
      </c>
      <c r="C126" s="301"/>
      <c r="D126" s="301"/>
      <c r="E126" s="301"/>
      <c r="F126" s="301"/>
      <c r="G126" s="301"/>
      <c r="H126" s="19">
        <v>0.1038</v>
      </c>
      <c r="I126" s="13">
        <f>ROUND(H126*I125,2)</f>
        <v>369.18</v>
      </c>
    </row>
    <row r="127" spans="1:10" ht="50.65" customHeight="1">
      <c r="A127" s="302" t="s">
        <v>88</v>
      </c>
      <c r="B127" s="302"/>
      <c r="C127" s="302"/>
      <c r="D127" s="302"/>
      <c r="E127" s="302"/>
      <c r="F127" s="302"/>
      <c r="G127" s="302"/>
      <c r="H127" s="40" t="s">
        <v>13</v>
      </c>
      <c r="I127" s="39">
        <f>SUM(I36+I78+I88+I115+I121+I126)</f>
        <v>3925.8400833333335</v>
      </c>
      <c r="J127" s="11"/>
    </row>
    <row r="128" spans="1:10" ht="15">
      <c r="A128" s="23" t="s">
        <v>4</v>
      </c>
      <c r="B128" s="301" t="s">
        <v>89</v>
      </c>
      <c r="C128" s="301"/>
      <c r="D128" s="301"/>
      <c r="E128" s="301"/>
      <c r="F128" s="301"/>
      <c r="G128" s="301"/>
      <c r="H128" s="19">
        <v>9.0999999999999998E-2</v>
      </c>
      <c r="I128" s="13">
        <f>ROUND(H128*I127,2)</f>
        <v>357.25</v>
      </c>
    </row>
    <row r="129" spans="1:12" ht="52.15" customHeight="1">
      <c r="A129" s="302" t="s">
        <v>90</v>
      </c>
      <c r="B129" s="302"/>
      <c r="C129" s="302"/>
      <c r="D129" s="302"/>
      <c r="E129" s="302"/>
      <c r="F129" s="302"/>
      <c r="G129" s="302"/>
      <c r="H129" s="40" t="s">
        <v>13</v>
      </c>
      <c r="I129" s="39">
        <f>SUM(I36+I78+I88+I115+I121+I126+I128)</f>
        <v>4283.0900833333335</v>
      </c>
      <c r="J129" s="11"/>
      <c r="K129" s="140"/>
      <c r="L129" s="138"/>
    </row>
    <row r="130" spans="1:12" ht="17.100000000000001" customHeight="1">
      <c r="A130" s="41" t="s">
        <v>5</v>
      </c>
      <c r="B130" s="303" t="s">
        <v>91</v>
      </c>
      <c r="C130" s="303"/>
      <c r="D130" s="303"/>
      <c r="E130" s="303"/>
      <c r="F130" s="303"/>
      <c r="G130" s="303"/>
      <c r="H130" s="42" t="s">
        <v>13</v>
      </c>
      <c r="I130" s="43" t="s">
        <v>13</v>
      </c>
    </row>
    <row r="131" spans="1:12" ht="14.65" customHeight="1">
      <c r="A131" s="23"/>
      <c r="B131" s="307" t="s">
        <v>92</v>
      </c>
      <c r="C131" s="307"/>
      <c r="D131" s="307"/>
      <c r="E131" s="307"/>
      <c r="F131" s="307"/>
      <c r="G131" s="307"/>
      <c r="H131" s="42" t="s">
        <v>13</v>
      </c>
      <c r="I131" s="43" t="s">
        <v>13</v>
      </c>
    </row>
    <row r="132" spans="1:12" ht="22.5" customHeight="1">
      <c r="A132" s="23"/>
      <c r="B132" s="304" t="s">
        <v>93</v>
      </c>
      <c r="C132" s="304"/>
      <c r="D132" s="304"/>
      <c r="E132" s="304"/>
      <c r="F132" s="304"/>
      <c r="G132" s="304"/>
      <c r="H132" s="197">
        <v>0.03</v>
      </c>
      <c r="I132" s="154">
        <f>ROUND(($I$129/(1-$H$140))*H132,2)</f>
        <v>140.66</v>
      </c>
      <c r="J132" s="141"/>
    </row>
    <row r="133" spans="1:12" ht="22.5" customHeight="1">
      <c r="A133" s="23"/>
      <c r="B133" s="304" t="s">
        <v>94</v>
      </c>
      <c r="C133" s="304"/>
      <c r="D133" s="304"/>
      <c r="E133" s="304"/>
      <c r="F133" s="304"/>
      <c r="G133" s="304"/>
      <c r="H133" s="44">
        <v>6.4999999999999997E-3</v>
      </c>
      <c r="I133" s="154">
        <f>ROUND(($I$129/(1-$H$140))*H133,2)</f>
        <v>30.48</v>
      </c>
    </row>
    <row r="134" spans="1:12" ht="29.25" customHeight="1">
      <c r="A134" s="23"/>
      <c r="B134" s="305" t="s">
        <v>95</v>
      </c>
      <c r="C134" s="305"/>
      <c r="D134" s="305"/>
      <c r="E134" s="305"/>
      <c r="F134" s="305"/>
      <c r="G134" s="305"/>
      <c r="H134" s="45" t="s">
        <v>13</v>
      </c>
      <c r="I134" s="43" t="s">
        <v>13</v>
      </c>
    </row>
    <row r="135" spans="1:12" ht="29.25" customHeight="1">
      <c r="A135" s="23"/>
      <c r="B135" s="305" t="s">
        <v>96</v>
      </c>
      <c r="C135" s="305"/>
      <c r="D135" s="305"/>
      <c r="E135" s="305"/>
      <c r="F135" s="305"/>
      <c r="G135" s="305"/>
      <c r="H135" s="45" t="s">
        <v>13</v>
      </c>
      <c r="I135" s="43" t="s">
        <v>13</v>
      </c>
    </row>
    <row r="136" spans="1:12" ht="18" customHeight="1">
      <c r="A136" s="23"/>
      <c r="B136" s="291" t="s">
        <v>97</v>
      </c>
      <c r="C136" s="291"/>
      <c r="D136" s="291"/>
      <c r="E136" s="291"/>
      <c r="F136" s="291"/>
      <c r="G136" s="291"/>
      <c r="H136" s="46" t="s">
        <v>13</v>
      </c>
      <c r="I136" s="47" t="s">
        <v>13</v>
      </c>
    </row>
    <row r="137" spans="1:12" ht="18" customHeight="1">
      <c r="A137" s="23"/>
      <c r="B137" s="291" t="s">
        <v>98</v>
      </c>
      <c r="C137" s="291"/>
      <c r="D137" s="291"/>
      <c r="E137" s="291"/>
      <c r="F137" s="291"/>
      <c r="G137" s="291"/>
      <c r="H137" s="46" t="s">
        <v>13</v>
      </c>
      <c r="I137" s="47" t="s">
        <v>13</v>
      </c>
    </row>
    <row r="138" spans="1:12" ht="33" customHeight="1">
      <c r="A138" s="23"/>
      <c r="B138" s="294" t="s">
        <v>220</v>
      </c>
      <c r="C138" s="294"/>
      <c r="D138" s="294"/>
      <c r="E138" s="294"/>
      <c r="F138" s="294"/>
      <c r="G138" s="294"/>
      <c r="H138" s="197">
        <v>0.05</v>
      </c>
      <c r="I138" s="154">
        <f>ROUND(($I$129/(1-$H$140))*H138,2)</f>
        <v>234.43</v>
      </c>
    </row>
    <row r="139" spans="1:12" ht="15.75" customHeight="1">
      <c r="A139" s="295" t="s">
        <v>62</v>
      </c>
      <c r="B139" s="295"/>
      <c r="C139" s="295"/>
      <c r="D139" s="295"/>
      <c r="E139" s="295"/>
      <c r="F139" s="295"/>
      <c r="G139" s="295"/>
      <c r="H139" s="295"/>
      <c r="I139" s="64">
        <f>SUM(I126+I128+I132+I133+I138)</f>
        <v>1132</v>
      </c>
    </row>
    <row r="140" spans="1:12" ht="15.75" customHeight="1">
      <c r="A140" s="296" t="s">
        <v>99</v>
      </c>
      <c r="B140" s="296"/>
      <c r="C140" s="296"/>
      <c r="D140" s="296"/>
      <c r="E140" s="296"/>
      <c r="F140" s="296"/>
      <c r="G140" s="296"/>
      <c r="H140" s="19">
        <f>SUM(H132:H138)</f>
        <v>8.6499999999999994E-2</v>
      </c>
      <c r="I140" s="24">
        <f>SUM(I132:I138)</f>
        <v>405.57</v>
      </c>
    </row>
    <row r="141" spans="1:12" ht="12.75" customHeight="1">
      <c r="A141" s="297" t="s">
        <v>100</v>
      </c>
      <c r="B141" s="297"/>
      <c r="C141" s="298" t="s">
        <v>101</v>
      </c>
      <c r="D141" s="298"/>
      <c r="E141" s="298"/>
      <c r="F141" s="298"/>
      <c r="G141" s="298"/>
      <c r="H141" s="298"/>
      <c r="I141" s="298"/>
    </row>
    <row r="142" spans="1:12" ht="12" customHeight="1">
      <c r="A142" s="297"/>
      <c r="B142" s="297"/>
      <c r="C142" s="299" t="s">
        <v>102</v>
      </c>
      <c r="D142" s="299"/>
      <c r="E142" s="299"/>
      <c r="F142" s="299"/>
      <c r="G142" s="299"/>
      <c r="H142" s="299"/>
      <c r="I142" s="299"/>
    </row>
    <row r="143" spans="1:12" ht="13.5" customHeight="1">
      <c r="A143" s="297"/>
      <c r="B143" s="297"/>
      <c r="C143" s="300" t="s">
        <v>103</v>
      </c>
      <c r="D143" s="300"/>
      <c r="E143" s="300"/>
      <c r="F143" s="300"/>
      <c r="G143" s="300"/>
      <c r="H143" s="300"/>
      <c r="I143" s="300"/>
    </row>
    <row r="144" spans="1:12" ht="14.25" customHeight="1">
      <c r="A144" s="290"/>
      <c r="B144" s="290"/>
      <c r="C144" s="290"/>
      <c r="D144" s="290"/>
      <c r="E144" s="290"/>
      <c r="F144" s="290"/>
      <c r="G144" s="290"/>
      <c r="H144" s="290"/>
      <c r="I144" s="290"/>
    </row>
    <row r="145" spans="1:13" ht="28.15" customHeight="1">
      <c r="A145" s="292" t="s">
        <v>104</v>
      </c>
      <c r="B145" s="292"/>
      <c r="C145" s="292"/>
      <c r="D145" s="292"/>
      <c r="E145" s="292"/>
      <c r="F145" s="292"/>
      <c r="G145" s="292"/>
      <c r="H145" s="292"/>
      <c r="I145" s="292"/>
    </row>
    <row r="146" spans="1:13" ht="15" customHeight="1">
      <c r="A146" s="293" t="s">
        <v>105</v>
      </c>
      <c r="B146" s="293"/>
      <c r="C146" s="293"/>
      <c r="D146" s="293"/>
      <c r="E146" s="293"/>
      <c r="F146" s="293"/>
      <c r="G146" s="293"/>
      <c r="H146" s="293"/>
      <c r="I146" s="62" t="s">
        <v>31</v>
      </c>
    </row>
    <row r="147" spans="1:13" ht="15" customHeight="1">
      <c r="A147" s="48" t="s">
        <v>2</v>
      </c>
      <c r="B147" s="288" t="s">
        <v>106</v>
      </c>
      <c r="C147" s="288"/>
      <c r="D147" s="288"/>
      <c r="E147" s="288"/>
      <c r="F147" s="288"/>
      <c r="G147" s="288"/>
      <c r="H147" s="288"/>
      <c r="I147" s="27">
        <f>I36</f>
        <v>1264.8399999999999</v>
      </c>
      <c r="K147" s="49"/>
    </row>
    <row r="148" spans="1:13" ht="15" customHeight="1">
      <c r="A148" s="48" t="s">
        <v>4</v>
      </c>
      <c r="B148" s="288" t="s">
        <v>107</v>
      </c>
      <c r="C148" s="288"/>
      <c r="D148" s="288"/>
      <c r="E148" s="288"/>
      <c r="F148" s="288"/>
      <c r="G148" s="288"/>
      <c r="H148" s="288"/>
      <c r="I148" s="27">
        <f>I78</f>
        <v>2010.3400000000001</v>
      </c>
    </row>
    <row r="149" spans="1:13" ht="15" customHeight="1">
      <c r="A149" s="48" t="s">
        <v>5</v>
      </c>
      <c r="B149" s="288" t="s">
        <v>108</v>
      </c>
      <c r="C149" s="288"/>
      <c r="D149" s="288"/>
      <c r="E149" s="288"/>
      <c r="F149" s="288"/>
      <c r="G149" s="288"/>
      <c r="H149" s="288"/>
      <c r="I149" s="27">
        <f>I88</f>
        <v>104.10308333333333</v>
      </c>
    </row>
    <row r="150" spans="1:13" ht="15" customHeight="1">
      <c r="A150" s="48" t="s">
        <v>7</v>
      </c>
      <c r="B150" s="288" t="s">
        <v>109</v>
      </c>
      <c r="C150" s="288"/>
      <c r="D150" s="288"/>
      <c r="E150" s="288"/>
      <c r="F150" s="288"/>
      <c r="G150" s="288"/>
      <c r="H150" s="288"/>
      <c r="I150" s="27">
        <f>I115</f>
        <v>60.887</v>
      </c>
    </row>
    <row r="151" spans="1:13" ht="15" customHeight="1">
      <c r="A151" s="48" t="s">
        <v>24</v>
      </c>
      <c r="B151" s="288" t="s">
        <v>110</v>
      </c>
      <c r="C151" s="288"/>
      <c r="D151" s="288"/>
      <c r="E151" s="288"/>
      <c r="F151" s="288"/>
      <c r="G151" s="288"/>
      <c r="H151" s="288"/>
      <c r="I151" s="27">
        <f>I121</f>
        <v>116.49</v>
      </c>
    </row>
    <row r="152" spans="1:13" ht="15" customHeight="1">
      <c r="A152" s="285" t="s">
        <v>111</v>
      </c>
      <c r="B152" s="285"/>
      <c r="C152" s="285"/>
      <c r="D152" s="285"/>
      <c r="E152" s="285"/>
      <c r="F152" s="285"/>
      <c r="G152" s="285"/>
      <c r="H152" s="285"/>
      <c r="I152" s="27">
        <f>SUM(I147:I151)</f>
        <v>3556.6600833333337</v>
      </c>
    </row>
    <row r="153" spans="1:13" ht="15" customHeight="1">
      <c r="A153" s="50" t="s">
        <v>25</v>
      </c>
      <c r="B153" s="288" t="s">
        <v>84</v>
      </c>
      <c r="C153" s="288"/>
      <c r="D153" s="288"/>
      <c r="E153" s="288"/>
      <c r="F153" s="288"/>
      <c r="G153" s="288"/>
      <c r="H153" s="288"/>
      <c r="I153" s="74">
        <f>I139</f>
        <v>1132</v>
      </c>
    </row>
    <row r="154" spans="1:13" ht="15" customHeight="1">
      <c r="A154" s="285" t="s">
        <v>112</v>
      </c>
      <c r="B154" s="285"/>
      <c r="C154" s="285"/>
      <c r="D154" s="285"/>
      <c r="E154" s="285"/>
      <c r="F154" s="285"/>
      <c r="G154" s="285"/>
      <c r="H154" s="285"/>
      <c r="I154" s="27">
        <f>I152+I153</f>
        <v>4688.6600833333341</v>
      </c>
    </row>
    <row r="155" spans="1:13" ht="7.5" customHeight="1">
      <c r="A155" s="286"/>
      <c r="B155" s="286"/>
      <c r="C155" s="286"/>
      <c r="D155" s="286"/>
      <c r="E155" s="286"/>
      <c r="F155" s="286"/>
      <c r="G155" s="286"/>
      <c r="H155" s="286"/>
      <c r="I155" s="286"/>
    </row>
    <row r="156" spans="1:13" ht="15" hidden="1" customHeight="1">
      <c r="A156" s="51"/>
      <c r="B156" s="51"/>
      <c r="C156" s="51"/>
      <c r="D156" s="51"/>
      <c r="E156" s="51"/>
      <c r="F156" s="51"/>
      <c r="G156" s="51"/>
      <c r="H156" s="52"/>
      <c r="I156" s="53"/>
      <c r="J156" s="54"/>
      <c r="K156" s="55"/>
      <c r="L156" s="56"/>
      <c r="M156" s="57"/>
    </row>
    <row r="157" spans="1:13" s="59" customFormat="1"/>
  </sheetData>
  <sheetProtection selectLockedCells="1" selectUnlockedCells="1"/>
  <mergeCells count="208">
    <mergeCell ref="B30:G30"/>
    <mergeCell ref="J25:V25"/>
    <mergeCell ref="J46:K46"/>
    <mergeCell ref="A79:I79"/>
    <mergeCell ref="J79:T79"/>
    <mergeCell ref="A46:I46"/>
    <mergeCell ref="B48:G48"/>
    <mergeCell ref="B49:G49"/>
    <mergeCell ref="B50:G50"/>
    <mergeCell ref="B51:C51"/>
    <mergeCell ref="B52:G52"/>
    <mergeCell ref="A59:I59"/>
    <mergeCell ref="A57:G57"/>
    <mergeCell ref="B70:H70"/>
    <mergeCell ref="B71:H71"/>
    <mergeCell ref="B64:G64"/>
    <mergeCell ref="A58:I58"/>
    <mergeCell ref="A27:I27"/>
    <mergeCell ref="A28:I28"/>
    <mergeCell ref="B29:G29"/>
    <mergeCell ref="A36:H36"/>
    <mergeCell ref="B53:G53"/>
    <mergeCell ref="B54:G54"/>
    <mergeCell ref="B69:H69"/>
    <mergeCell ref="A2:I2"/>
    <mergeCell ref="A3:I3"/>
    <mergeCell ref="A5:E5"/>
    <mergeCell ref="F5:I5"/>
    <mergeCell ref="A6:E6"/>
    <mergeCell ref="F6:I6"/>
    <mergeCell ref="A7:I7"/>
    <mergeCell ref="A8:I8"/>
    <mergeCell ref="B9:G9"/>
    <mergeCell ref="H9:I9"/>
    <mergeCell ref="A4:I4"/>
    <mergeCell ref="B10:G10"/>
    <mergeCell ref="H10:I10"/>
    <mergeCell ref="B11:G11"/>
    <mergeCell ref="H11:I11"/>
    <mergeCell ref="B12:G12"/>
    <mergeCell ref="H12:I12"/>
    <mergeCell ref="A14:I14"/>
    <mergeCell ref="A15:E15"/>
    <mergeCell ref="F15:G15"/>
    <mergeCell ref="H15:I15"/>
    <mergeCell ref="B13:G13"/>
    <mergeCell ref="H13:I13"/>
    <mergeCell ref="A17:G17"/>
    <mergeCell ref="H17:I17"/>
    <mergeCell ref="A18:I18"/>
    <mergeCell ref="A19:I19"/>
    <mergeCell ref="A16:E16"/>
    <mergeCell ref="F16:G16"/>
    <mergeCell ref="H16:I16"/>
    <mergeCell ref="A20:I20"/>
    <mergeCell ref="DQ20:DX20"/>
    <mergeCell ref="DY20:EF20"/>
    <mergeCell ref="HA20:HH20"/>
    <mergeCell ref="HI20:HP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IO20:IV20"/>
    <mergeCell ref="B21:G21"/>
    <mergeCell ref="H21:I21"/>
    <mergeCell ref="B22:G22"/>
    <mergeCell ref="H22:I22"/>
    <mergeCell ref="GC20:GJ20"/>
    <mergeCell ref="GK20:GR20"/>
    <mergeCell ref="GS20:GZ20"/>
    <mergeCell ref="B23:G23"/>
    <mergeCell ref="H23:I23"/>
    <mergeCell ref="HQ20:HX20"/>
    <mergeCell ref="EG20:EN20"/>
    <mergeCell ref="EO20:EV20"/>
    <mergeCell ref="EW20:FD20"/>
    <mergeCell ref="FE20:FL20"/>
    <mergeCell ref="FM20:FT20"/>
    <mergeCell ref="FU20:GB20"/>
    <mergeCell ref="HY20:IF20"/>
    <mergeCell ref="IG20:IN20"/>
    <mergeCell ref="CC20:CJ20"/>
    <mergeCell ref="CK20:CR20"/>
    <mergeCell ref="CS20:CZ20"/>
    <mergeCell ref="DA20:DH20"/>
    <mergeCell ref="DI20:DP20"/>
    <mergeCell ref="B24:G24"/>
    <mergeCell ref="H24:I24"/>
    <mergeCell ref="B25:G25"/>
    <mergeCell ref="H25:I25"/>
    <mergeCell ref="B26:G26"/>
    <mergeCell ref="H26:I26"/>
    <mergeCell ref="B60:H60"/>
    <mergeCell ref="B66:G66"/>
    <mergeCell ref="B65:H65"/>
    <mergeCell ref="B55:G55"/>
    <mergeCell ref="B56:G56"/>
    <mergeCell ref="A45:H45"/>
    <mergeCell ref="B31:G31"/>
    <mergeCell ref="B33:G33"/>
    <mergeCell ref="B34:G34"/>
    <mergeCell ref="A37:H37"/>
    <mergeCell ref="B40:G40"/>
    <mergeCell ref="B32:G32"/>
    <mergeCell ref="B35:H35"/>
    <mergeCell ref="A38:I38"/>
    <mergeCell ref="A39:I39"/>
    <mergeCell ref="B41:G41"/>
    <mergeCell ref="B42:G42"/>
    <mergeCell ref="A47:I47"/>
    <mergeCell ref="A43:G43"/>
    <mergeCell ref="B44:G44"/>
    <mergeCell ref="A73:I73"/>
    <mergeCell ref="B74:H74"/>
    <mergeCell ref="B75:H75"/>
    <mergeCell ref="B76:H76"/>
    <mergeCell ref="B77:H77"/>
    <mergeCell ref="B87:G87"/>
    <mergeCell ref="A88:H88"/>
    <mergeCell ref="B84:G84"/>
    <mergeCell ref="B86:G86"/>
    <mergeCell ref="B67:G67"/>
    <mergeCell ref="A80:I80"/>
    <mergeCell ref="B81:H81"/>
    <mergeCell ref="B61:H61"/>
    <mergeCell ref="B62:G62"/>
    <mergeCell ref="B63:G63"/>
    <mergeCell ref="A78:H78"/>
    <mergeCell ref="A72:I72"/>
    <mergeCell ref="B83:G83"/>
    <mergeCell ref="B82:G82"/>
    <mergeCell ref="A90:I90"/>
    <mergeCell ref="A89:I89"/>
    <mergeCell ref="B85:G85"/>
    <mergeCell ref="A100:H100"/>
    <mergeCell ref="B106:H106"/>
    <mergeCell ref="A91:H91"/>
    <mergeCell ref="A92:I92"/>
    <mergeCell ref="B93:H93"/>
    <mergeCell ref="B94:G94"/>
    <mergeCell ref="B95:G95"/>
    <mergeCell ref="B96:G96"/>
    <mergeCell ref="B97:G97"/>
    <mergeCell ref="B98:G98"/>
    <mergeCell ref="B99:G99"/>
    <mergeCell ref="A107:H107"/>
    <mergeCell ref="B108:H108"/>
    <mergeCell ref="A109:H109"/>
    <mergeCell ref="A110:I110"/>
    <mergeCell ref="B101:H101"/>
    <mergeCell ref="A102:H102"/>
    <mergeCell ref="A103:I103"/>
    <mergeCell ref="A104:I104"/>
    <mergeCell ref="B105:H105"/>
    <mergeCell ref="A116:I116"/>
    <mergeCell ref="B117:H117"/>
    <mergeCell ref="B118:H118"/>
    <mergeCell ref="B119:H119"/>
    <mergeCell ref="B120:H120"/>
    <mergeCell ref="B126:G126"/>
    <mergeCell ref="A127:G127"/>
    <mergeCell ref="A111:I111"/>
    <mergeCell ref="B112:H112"/>
    <mergeCell ref="B113:H113"/>
    <mergeCell ref="B114:H114"/>
    <mergeCell ref="A115:H115"/>
    <mergeCell ref="A121:H121"/>
    <mergeCell ref="A122:I122"/>
    <mergeCell ref="A123:I123"/>
    <mergeCell ref="B130:G130"/>
    <mergeCell ref="B132:G132"/>
    <mergeCell ref="B133:G133"/>
    <mergeCell ref="B134:G134"/>
    <mergeCell ref="B135:G135"/>
    <mergeCell ref="B136:G136"/>
    <mergeCell ref="B124:G124"/>
    <mergeCell ref="A125:G125"/>
    <mergeCell ref="B131:G131"/>
    <mergeCell ref="J94:T94"/>
    <mergeCell ref="A154:H154"/>
    <mergeCell ref="A155:I155"/>
    <mergeCell ref="B68:H68"/>
    <mergeCell ref="B148:H148"/>
    <mergeCell ref="B149:H149"/>
    <mergeCell ref="B150:H150"/>
    <mergeCell ref="B151:H151"/>
    <mergeCell ref="A152:H152"/>
    <mergeCell ref="B153:H153"/>
    <mergeCell ref="A144:I144"/>
    <mergeCell ref="B137:G137"/>
    <mergeCell ref="A145:I145"/>
    <mergeCell ref="A146:H146"/>
    <mergeCell ref="B147:H147"/>
    <mergeCell ref="B138:G138"/>
    <mergeCell ref="A139:H139"/>
    <mergeCell ref="A140:G140"/>
    <mergeCell ref="A141:B143"/>
    <mergeCell ref="C141:I141"/>
    <mergeCell ref="C142:I142"/>
    <mergeCell ref="C143:I143"/>
    <mergeCell ref="B128:G128"/>
    <mergeCell ref="A129:G129"/>
  </mergeCells>
  <pageMargins left="0.25" right="0.25" top="0.75" bottom="0.75" header="0.3" footer="0.3"/>
  <pageSetup paperSize="9" scale="90" firstPageNumber="0" fitToHeight="0" orientation="portrait" horizontalDpi="300" verticalDpi="300" r:id="rId1"/>
  <headerFooter alignWithMargins="0"/>
  <rowBreaks count="4" manualBreakCount="4">
    <brk id="37" max="8" man="1"/>
    <brk id="72" max="8" man="1"/>
    <brk id="103" max="8" man="1"/>
    <brk id="12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view="pageBreakPreview" zoomScale="60" zoomScaleNormal="100" workbookViewId="0">
      <selection activeCell="M6" sqref="M6"/>
    </sheetView>
  </sheetViews>
  <sheetFormatPr defaultRowHeight="12.75"/>
  <cols>
    <col min="1" max="1" width="9" bestFit="1" customWidth="1"/>
    <col min="2" max="2" width="35.7109375" customWidth="1"/>
    <col min="4" max="5" width="9" bestFit="1" customWidth="1"/>
    <col min="6" max="6" width="12.85546875" customWidth="1"/>
    <col min="7" max="7" width="20.42578125" bestFit="1" customWidth="1"/>
  </cols>
  <sheetData>
    <row r="2" spans="1:7">
      <c r="A2" s="440" t="s">
        <v>159</v>
      </c>
      <c r="B2" s="440"/>
      <c r="C2" s="440"/>
      <c r="D2" s="440"/>
      <c r="E2" s="440"/>
      <c r="F2" s="440"/>
      <c r="G2" s="440"/>
    </row>
    <row r="4" spans="1:7" ht="60">
      <c r="A4" s="106" t="s">
        <v>145</v>
      </c>
      <c r="B4" s="106" t="s">
        <v>146</v>
      </c>
      <c r="C4" s="106" t="s">
        <v>147</v>
      </c>
      <c r="D4" s="106" t="s">
        <v>148</v>
      </c>
      <c r="E4" s="106" t="s">
        <v>149</v>
      </c>
      <c r="F4" s="107" t="s">
        <v>157</v>
      </c>
      <c r="G4" s="107" t="s">
        <v>158</v>
      </c>
    </row>
    <row r="5" spans="1:7" ht="71.25">
      <c r="A5" s="105">
        <v>1</v>
      </c>
      <c r="B5" s="108" t="s">
        <v>150</v>
      </c>
      <c r="C5" s="105" t="s">
        <v>147</v>
      </c>
      <c r="D5" s="105">
        <v>2</v>
      </c>
      <c r="E5" s="105">
        <v>4</v>
      </c>
      <c r="F5" s="109">
        <v>51.46</v>
      </c>
      <c r="G5" s="109">
        <f>F5*E5</f>
        <v>205.84</v>
      </c>
    </row>
    <row r="6" spans="1:7" ht="42.75">
      <c r="A6" s="105">
        <v>2</v>
      </c>
      <c r="B6" s="108" t="s">
        <v>151</v>
      </c>
      <c r="C6" s="105" t="s">
        <v>147</v>
      </c>
      <c r="D6" s="105">
        <v>4</v>
      </c>
      <c r="E6" s="105">
        <v>8</v>
      </c>
      <c r="F6" s="109">
        <v>53.41</v>
      </c>
      <c r="G6" s="109">
        <f t="shared" ref="G6:G10" si="0">F6*E6</f>
        <v>427.28</v>
      </c>
    </row>
    <row r="7" spans="1:7" ht="14.25">
      <c r="A7" s="105">
        <v>3</v>
      </c>
      <c r="B7" s="108" t="s">
        <v>152</v>
      </c>
      <c r="C7" s="105" t="s">
        <v>153</v>
      </c>
      <c r="D7" s="105">
        <v>4</v>
      </c>
      <c r="E7" s="105">
        <v>8</v>
      </c>
      <c r="F7" s="109">
        <v>6.07</v>
      </c>
      <c r="G7" s="109">
        <f t="shared" si="0"/>
        <v>48.56</v>
      </c>
    </row>
    <row r="8" spans="1:7" ht="14.25">
      <c r="A8" s="105">
        <v>4</v>
      </c>
      <c r="B8" s="108" t="s">
        <v>154</v>
      </c>
      <c r="C8" s="105" t="s">
        <v>147</v>
      </c>
      <c r="D8" s="105">
        <v>2</v>
      </c>
      <c r="E8" s="105">
        <v>4</v>
      </c>
      <c r="F8" s="109">
        <v>24.9</v>
      </c>
      <c r="G8" s="109">
        <f t="shared" si="0"/>
        <v>99.6</v>
      </c>
    </row>
    <row r="9" spans="1:7" ht="42.75">
      <c r="A9" s="105">
        <v>5</v>
      </c>
      <c r="B9" s="108" t="s">
        <v>155</v>
      </c>
      <c r="C9" s="105" t="s">
        <v>153</v>
      </c>
      <c r="D9" s="105">
        <v>4</v>
      </c>
      <c r="E9" s="105">
        <v>8</v>
      </c>
      <c r="F9" s="109">
        <v>76.290000000000006</v>
      </c>
      <c r="G9" s="109">
        <f t="shared" si="0"/>
        <v>610.32000000000005</v>
      </c>
    </row>
    <row r="10" spans="1:7" ht="71.25">
      <c r="A10" s="105">
        <v>6</v>
      </c>
      <c r="B10" s="108" t="s">
        <v>156</v>
      </c>
      <c r="C10" s="105" t="s">
        <v>147</v>
      </c>
      <c r="D10" s="105">
        <v>1</v>
      </c>
      <c r="E10" s="105">
        <v>2</v>
      </c>
      <c r="F10" s="109">
        <v>3.16</v>
      </c>
      <c r="G10" s="109">
        <f t="shared" si="0"/>
        <v>6.32</v>
      </c>
    </row>
    <row r="11" spans="1:7" ht="15">
      <c r="A11" s="439" t="s">
        <v>160</v>
      </c>
      <c r="B11" s="439"/>
      <c r="C11" s="439"/>
      <c r="D11" s="439"/>
      <c r="E11" s="439"/>
      <c r="F11" s="439"/>
      <c r="G11" s="110">
        <f>SUM(G5:G10)</f>
        <v>1397.92</v>
      </c>
    </row>
    <row r="12" spans="1:7" ht="15">
      <c r="A12" s="439" t="s">
        <v>161</v>
      </c>
      <c r="B12" s="439"/>
      <c r="C12" s="439"/>
      <c r="D12" s="439"/>
      <c r="E12" s="439"/>
      <c r="F12" s="439"/>
      <c r="G12" s="117">
        <f>G11/12</f>
        <v>116.49333333333334</v>
      </c>
    </row>
  </sheetData>
  <mergeCells count="3">
    <mergeCell ref="A11:F11"/>
    <mergeCell ref="A12:F12"/>
    <mergeCell ref="A2:G2"/>
  </mergeCells>
  <pageMargins left="0.511811024" right="0.511811024" top="0.78740157499999996" bottom="0.78740157499999996" header="0.31496062000000002" footer="0.31496062000000002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0"/>
  <sheetViews>
    <sheetView view="pageBreakPreview" topLeftCell="A127" zoomScaleNormal="100" zoomScaleSheetLayoutView="100" workbookViewId="0">
      <selection activeCell="K161" sqref="K161"/>
    </sheetView>
  </sheetViews>
  <sheetFormatPr defaultRowHeight="12.75"/>
  <cols>
    <col min="4" max="4" width="12.140625" customWidth="1"/>
    <col min="5" max="5" width="13.5703125" customWidth="1"/>
    <col min="6" max="6" width="12.42578125" customWidth="1"/>
    <col min="7" max="7" width="18.42578125" customWidth="1"/>
    <col min="8" max="8" width="11.5703125" customWidth="1"/>
    <col min="9" max="9" width="10.5703125" bestFit="1" customWidth="1"/>
  </cols>
  <sheetData>
    <row r="1" spans="1:9">
      <c r="A1" s="440" t="s">
        <v>179</v>
      </c>
      <c r="B1" s="440"/>
      <c r="C1" s="440"/>
      <c r="D1" s="440"/>
      <c r="E1" s="440"/>
      <c r="F1" s="440"/>
      <c r="G1" s="440"/>
      <c r="H1" s="440"/>
      <c r="I1" s="440"/>
    </row>
    <row r="2" spans="1:9" ht="18">
      <c r="A2" s="408" t="s">
        <v>135</v>
      </c>
      <c r="B2" s="408"/>
      <c r="C2" s="408"/>
      <c r="D2" s="408"/>
      <c r="E2" s="408"/>
      <c r="F2" s="408"/>
      <c r="G2" s="408"/>
      <c r="H2" s="408"/>
      <c r="I2" s="408"/>
    </row>
    <row r="3" spans="1:9" ht="15.75">
      <c r="A3" s="409" t="s">
        <v>164</v>
      </c>
      <c r="B3" s="409"/>
      <c r="C3" s="409"/>
      <c r="D3" s="409"/>
      <c r="E3" s="409"/>
      <c r="F3" s="409"/>
      <c r="G3" s="409"/>
      <c r="H3" s="409"/>
      <c r="I3" s="409"/>
    </row>
    <row r="4" spans="1:9" ht="15.75">
      <c r="A4" s="411" t="s">
        <v>189</v>
      </c>
      <c r="B4" s="411"/>
      <c r="C4" s="411"/>
      <c r="D4" s="411"/>
      <c r="E4" s="411"/>
      <c r="F4" s="411"/>
      <c r="G4" s="411"/>
      <c r="H4" s="411"/>
      <c r="I4" s="411"/>
    </row>
    <row r="5" spans="1:9" ht="13.15" customHeight="1">
      <c r="A5" s="309" t="s">
        <v>228</v>
      </c>
      <c r="B5" s="309"/>
      <c r="C5" s="309"/>
      <c r="D5" s="309"/>
      <c r="E5" s="309"/>
      <c r="F5" s="401"/>
      <c r="G5" s="401"/>
      <c r="H5" s="401"/>
      <c r="I5" s="401"/>
    </row>
    <row r="6" spans="1:9">
      <c r="A6" s="309" t="s">
        <v>0</v>
      </c>
      <c r="B6" s="309"/>
      <c r="C6" s="309"/>
      <c r="D6" s="309"/>
      <c r="E6" s="309"/>
      <c r="F6" s="401"/>
      <c r="G6" s="401"/>
      <c r="H6" s="401"/>
      <c r="I6" s="401"/>
    </row>
    <row r="7" spans="1:9">
      <c r="A7" s="309" t="s">
        <v>127</v>
      </c>
      <c r="B7" s="309"/>
      <c r="C7" s="309"/>
      <c r="D7" s="309"/>
      <c r="E7" s="309"/>
      <c r="F7" s="309"/>
      <c r="G7" s="309"/>
      <c r="H7" s="309"/>
      <c r="I7" s="309"/>
    </row>
    <row r="8" spans="1:9" ht="15">
      <c r="A8" s="397" t="s">
        <v>1</v>
      </c>
      <c r="B8" s="398"/>
      <c r="C8" s="398"/>
      <c r="D8" s="398"/>
      <c r="E8" s="398"/>
      <c r="F8" s="398"/>
      <c r="G8" s="398"/>
      <c r="H8" s="398"/>
      <c r="I8" s="399"/>
    </row>
    <row r="9" spans="1:9">
      <c r="A9" s="115" t="s">
        <v>2</v>
      </c>
      <c r="B9" s="309" t="s">
        <v>3</v>
      </c>
      <c r="C9" s="309"/>
      <c r="D9" s="309"/>
      <c r="E9" s="309"/>
      <c r="F9" s="309"/>
      <c r="G9" s="309"/>
      <c r="H9" s="410"/>
      <c r="I9" s="410"/>
    </row>
    <row r="10" spans="1:9" ht="13.15" customHeight="1">
      <c r="A10" s="115" t="s">
        <v>4</v>
      </c>
      <c r="B10" s="294" t="s">
        <v>241</v>
      </c>
      <c r="C10" s="294"/>
      <c r="D10" s="294"/>
      <c r="E10" s="294"/>
      <c r="F10" s="294"/>
      <c r="G10" s="294"/>
      <c r="H10" s="400" t="s">
        <v>128</v>
      </c>
      <c r="I10" s="400"/>
    </row>
    <row r="11" spans="1:9">
      <c r="A11" s="115" t="s">
        <v>5</v>
      </c>
      <c r="B11" s="309" t="s">
        <v>6</v>
      </c>
      <c r="C11" s="309"/>
      <c r="D11" s="309"/>
      <c r="E11" s="309"/>
      <c r="F11" s="309"/>
      <c r="G11" s="309"/>
      <c r="H11" s="401" t="s">
        <v>181</v>
      </c>
      <c r="I11" s="401"/>
    </row>
    <row r="12" spans="1:9">
      <c r="A12" s="115" t="s">
        <v>7</v>
      </c>
      <c r="B12" s="309" t="s">
        <v>8</v>
      </c>
      <c r="C12" s="309"/>
      <c r="D12" s="309"/>
      <c r="E12" s="309"/>
      <c r="F12" s="309"/>
      <c r="G12" s="309"/>
      <c r="H12" s="401">
        <v>12</v>
      </c>
      <c r="I12" s="401"/>
    </row>
    <row r="13" spans="1:9">
      <c r="A13" s="115" t="s">
        <v>24</v>
      </c>
      <c r="B13" s="287" t="s">
        <v>129</v>
      </c>
      <c r="C13" s="288"/>
      <c r="D13" s="288"/>
      <c r="E13" s="288"/>
      <c r="F13" s="288"/>
      <c r="G13" s="289"/>
      <c r="H13" s="406" t="s">
        <v>182</v>
      </c>
      <c r="I13" s="407"/>
    </row>
    <row r="14" spans="1:9" ht="15">
      <c r="A14" s="402" t="s">
        <v>9</v>
      </c>
      <c r="B14" s="402"/>
      <c r="C14" s="402"/>
      <c r="D14" s="402"/>
      <c r="E14" s="402"/>
      <c r="F14" s="402"/>
      <c r="G14" s="402"/>
      <c r="H14" s="402"/>
      <c r="I14" s="402"/>
    </row>
    <row r="15" spans="1:9" ht="54" customHeight="1">
      <c r="A15" s="403" t="s">
        <v>240</v>
      </c>
      <c r="B15" s="403"/>
      <c r="C15" s="403"/>
      <c r="D15" s="403"/>
      <c r="E15" s="403"/>
      <c r="F15" s="404" t="s">
        <v>10</v>
      </c>
      <c r="G15" s="404"/>
      <c r="H15" s="405" t="s">
        <v>11</v>
      </c>
      <c r="I15" s="405"/>
    </row>
    <row r="16" spans="1:9">
      <c r="A16" s="309" t="s">
        <v>130</v>
      </c>
      <c r="B16" s="309"/>
      <c r="C16" s="309"/>
      <c r="D16" s="309"/>
      <c r="E16" s="309"/>
      <c r="F16" s="395" t="s">
        <v>12</v>
      </c>
      <c r="G16" s="395"/>
      <c r="H16" s="396">
        <v>19</v>
      </c>
      <c r="I16" s="396"/>
    </row>
    <row r="17" spans="1:9">
      <c r="A17" s="389" t="s">
        <v>14</v>
      </c>
      <c r="B17" s="389"/>
      <c r="C17" s="389"/>
      <c r="D17" s="389"/>
      <c r="E17" s="389"/>
      <c r="F17" s="389"/>
      <c r="G17" s="389"/>
      <c r="H17" s="390">
        <f>SUM(H16:H16)</f>
        <v>19</v>
      </c>
      <c r="I17" s="390"/>
    </row>
    <row r="18" spans="1:9">
      <c r="A18" s="391"/>
      <c r="B18" s="391"/>
      <c r="C18" s="391"/>
      <c r="D18" s="391"/>
      <c r="E18" s="391"/>
      <c r="F18" s="391"/>
      <c r="G18" s="391"/>
      <c r="H18" s="391"/>
      <c r="I18" s="391"/>
    </row>
    <row r="19" spans="1:9" ht="19.5">
      <c r="A19" s="392" t="s">
        <v>131</v>
      </c>
      <c r="B19" s="393"/>
      <c r="C19" s="393"/>
      <c r="D19" s="393"/>
      <c r="E19" s="393"/>
      <c r="F19" s="393"/>
      <c r="G19" s="393"/>
      <c r="H19" s="393"/>
      <c r="I19" s="394"/>
    </row>
    <row r="20" spans="1:9" ht="15">
      <c r="A20" s="397" t="s">
        <v>15</v>
      </c>
      <c r="B20" s="398"/>
      <c r="C20" s="398"/>
      <c r="D20" s="398"/>
      <c r="E20" s="398"/>
      <c r="F20" s="398"/>
      <c r="G20" s="398"/>
      <c r="H20" s="398"/>
      <c r="I20" s="399"/>
    </row>
    <row r="21" spans="1:9">
      <c r="A21" s="115">
        <v>1</v>
      </c>
      <c r="B21" s="309" t="s">
        <v>16</v>
      </c>
      <c r="C21" s="309"/>
      <c r="D21" s="309"/>
      <c r="E21" s="309"/>
      <c r="F21" s="309"/>
      <c r="G21" s="309"/>
      <c r="H21" s="386" t="s">
        <v>117</v>
      </c>
      <c r="I21" s="386"/>
    </row>
    <row r="22" spans="1:9">
      <c r="A22" s="9">
        <v>2</v>
      </c>
      <c r="B22" s="317" t="s">
        <v>17</v>
      </c>
      <c r="C22" s="317"/>
      <c r="D22" s="317"/>
      <c r="E22" s="317"/>
      <c r="F22" s="317"/>
      <c r="G22" s="317"/>
      <c r="H22" s="387" t="s">
        <v>132</v>
      </c>
      <c r="I22" s="387"/>
    </row>
    <row r="23" spans="1:9">
      <c r="A23" s="115">
        <v>3</v>
      </c>
      <c r="B23" s="309" t="s">
        <v>18</v>
      </c>
      <c r="C23" s="309"/>
      <c r="D23" s="309"/>
      <c r="E23" s="309"/>
      <c r="F23" s="309"/>
      <c r="G23" s="309"/>
      <c r="H23" s="388">
        <v>1264.8399999999999</v>
      </c>
      <c r="I23" s="388"/>
    </row>
    <row r="24" spans="1:9" ht="15">
      <c r="A24" s="115">
        <v>4</v>
      </c>
      <c r="B24" s="309" t="s">
        <v>19</v>
      </c>
      <c r="C24" s="309"/>
      <c r="D24" s="309"/>
      <c r="E24" s="309"/>
      <c r="F24" s="309"/>
      <c r="G24" s="309"/>
      <c r="H24" s="357" t="str">
        <f>H21</f>
        <v>MOTORISTA</v>
      </c>
      <c r="I24" s="357"/>
    </row>
    <row r="25" spans="1:9">
      <c r="A25" s="115">
        <v>5</v>
      </c>
      <c r="B25" s="309" t="s">
        <v>20</v>
      </c>
      <c r="C25" s="309"/>
      <c r="D25" s="309"/>
      <c r="E25" s="309"/>
      <c r="F25" s="309"/>
      <c r="G25" s="309"/>
      <c r="H25" s="358" t="s">
        <v>184</v>
      </c>
      <c r="I25" s="358"/>
    </row>
    <row r="26" spans="1:9">
      <c r="A26" s="103">
        <v>6</v>
      </c>
      <c r="B26" s="359" t="s">
        <v>118</v>
      </c>
      <c r="C26" s="359"/>
      <c r="D26" s="359"/>
      <c r="E26" s="359"/>
      <c r="F26" s="359"/>
      <c r="G26" s="359"/>
      <c r="H26" s="360">
        <v>1</v>
      </c>
      <c r="I26" s="360"/>
    </row>
    <row r="27" spans="1:9" ht="18" customHeight="1">
      <c r="A27" s="434" t="s">
        <v>133</v>
      </c>
      <c r="B27" s="435"/>
      <c r="C27" s="435"/>
      <c r="D27" s="435"/>
      <c r="E27" s="435"/>
      <c r="F27" s="435"/>
      <c r="G27" s="435"/>
      <c r="H27" s="435"/>
      <c r="I27" s="436"/>
    </row>
    <row r="28" spans="1:9" ht="18">
      <c r="A28" s="437" t="s">
        <v>134</v>
      </c>
      <c r="B28" s="437"/>
      <c r="C28" s="437"/>
      <c r="D28" s="437"/>
      <c r="E28" s="437"/>
      <c r="F28" s="437"/>
      <c r="G28" s="437"/>
      <c r="H28" s="437"/>
      <c r="I28" s="437"/>
    </row>
    <row r="29" spans="1:9" ht="30">
      <c r="A29" s="61">
        <v>1</v>
      </c>
      <c r="B29" s="308" t="s">
        <v>21</v>
      </c>
      <c r="C29" s="308"/>
      <c r="D29" s="308"/>
      <c r="E29" s="308"/>
      <c r="F29" s="308"/>
      <c r="G29" s="308"/>
      <c r="H29" s="162" t="s">
        <v>22</v>
      </c>
      <c r="I29" s="61" t="s">
        <v>23</v>
      </c>
    </row>
    <row r="30" spans="1:9" ht="13.9" customHeight="1">
      <c r="A30" s="90" t="s">
        <v>2</v>
      </c>
      <c r="B30" s="412" t="s">
        <v>203</v>
      </c>
      <c r="C30" s="413"/>
      <c r="D30" s="413"/>
      <c r="E30" s="413"/>
      <c r="F30" s="413"/>
      <c r="G30" s="413"/>
      <c r="H30" s="164"/>
      <c r="I30" s="94">
        <v>1264.8399999999999</v>
      </c>
    </row>
    <row r="31" spans="1:9" ht="13.9" customHeight="1">
      <c r="A31" s="90" t="s">
        <v>4</v>
      </c>
      <c r="B31" s="362" t="s">
        <v>204</v>
      </c>
      <c r="C31" s="363"/>
      <c r="D31" s="363"/>
      <c r="E31" s="363"/>
      <c r="F31" s="363"/>
      <c r="G31" s="364"/>
      <c r="H31" s="163">
        <v>0.3</v>
      </c>
      <c r="I31" s="91"/>
    </row>
    <row r="32" spans="1:9" ht="13.9" customHeight="1">
      <c r="A32" s="90" t="s">
        <v>5</v>
      </c>
      <c r="B32" s="371" t="s">
        <v>205</v>
      </c>
      <c r="C32" s="371"/>
      <c r="D32" s="371"/>
      <c r="E32" s="371"/>
      <c r="F32" s="371"/>
      <c r="G32" s="371"/>
      <c r="H32" s="124">
        <v>0.3</v>
      </c>
      <c r="I32" s="91"/>
    </row>
    <row r="33" spans="1:9" ht="15">
      <c r="A33" s="90" t="s">
        <v>5</v>
      </c>
      <c r="B33" s="362" t="s">
        <v>137</v>
      </c>
      <c r="C33" s="363"/>
      <c r="D33" s="363"/>
      <c r="E33" s="363"/>
      <c r="F33" s="363"/>
      <c r="G33" s="364"/>
      <c r="H33" s="123">
        <v>0.2</v>
      </c>
      <c r="I33" s="91"/>
    </row>
    <row r="34" spans="1:9" ht="15">
      <c r="A34" s="90" t="s">
        <v>24</v>
      </c>
      <c r="B34" s="365" t="s">
        <v>138</v>
      </c>
      <c r="C34" s="366"/>
      <c r="D34" s="366"/>
      <c r="E34" s="366"/>
      <c r="F34" s="366"/>
      <c r="G34" s="366"/>
      <c r="H34" s="93"/>
      <c r="I34" s="94"/>
    </row>
    <row r="35" spans="1:9" ht="15">
      <c r="A35" s="90" t="s">
        <v>25</v>
      </c>
      <c r="B35" s="372" t="s">
        <v>26</v>
      </c>
      <c r="C35" s="372"/>
      <c r="D35" s="372"/>
      <c r="E35" s="372"/>
      <c r="F35" s="372"/>
      <c r="G35" s="372"/>
      <c r="H35" s="373"/>
      <c r="I35" s="95"/>
    </row>
    <row r="36" spans="1:9" ht="15">
      <c r="A36" s="438" t="s">
        <v>27</v>
      </c>
      <c r="B36" s="438"/>
      <c r="C36" s="438"/>
      <c r="D36" s="438"/>
      <c r="E36" s="438"/>
      <c r="F36" s="438"/>
      <c r="G36" s="438"/>
      <c r="H36" s="438"/>
      <c r="I36" s="156">
        <f>SUM(I30:I35)</f>
        <v>1264.8399999999999</v>
      </c>
    </row>
    <row r="37" spans="1:9" ht="15">
      <c r="A37" s="367" t="s">
        <v>139</v>
      </c>
      <c r="B37" s="368"/>
      <c r="C37" s="368"/>
      <c r="D37" s="368"/>
      <c r="E37" s="368"/>
      <c r="F37" s="368"/>
      <c r="G37" s="368"/>
      <c r="H37" s="368"/>
      <c r="I37" s="157">
        <f>SUM(I30:I35)</f>
        <v>1264.8399999999999</v>
      </c>
    </row>
    <row r="38" spans="1:9" ht="15.75">
      <c r="A38" s="374" t="s">
        <v>29</v>
      </c>
      <c r="B38" s="374"/>
      <c r="C38" s="374"/>
      <c r="D38" s="374"/>
      <c r="E38" s="374"/>
      <c r="F38" s="374"/>
      <c r="G38" s="374"/>
      <c r="H38" s="374"/>
      <c r="I38" s="375"/>
    </row>
    <row r="39" spans="1:9" ht="15">
      <c r="A39" s="376" t="s">
        <v>122</v>
      </c>
      <c r="B39" s="377"/>
      <c r="C39" s="377"/>
      <c r="D39" s="377"/>
      <c r="E39" s="377"/>
      <c r="F39" s="377"/>
      <c r="G39" s="377"/>
      <c r="H39" s="378"/>
      <c r="I39" s="379"/>
    </row>
    <row r="40" spans="1:9" ht="30">
      <c r="A40" s="12" t="s">
        <v>30</v>
      </c>
      <c r="B40" s="369" t="s">
        <v>123</v>
      </c>
      <c r="C40" s="370"/>
      <c r="D40" s="370"/>
      <c r="E40" s="370"/>
      <c r="F40" s="370"/>
      <c r="G40" s="370"/>
      <c r="H40" s="100" t="s">
        <v>141</v>
      </c>
      <c r="I40" s="98" t="s">
        <v>31</v>
      </c>
    </row>
    <row r="41" spans="1:9" ht="27" customHeight="1">
      <c r="A41" s="12" t="s">
        <v>2</v>
      </c>
      <c r="B41" s="380" t="s">
        <v>142</v>
      </c>
      <c r="C41" s="380"/>
      <c r="D41" s="380"/>
      <c r="E41" s="380"/>
      <c r="F41" s="380"/>
      <c r="G41" s="380"/>
      <c r="H41" s="99">
        <v>8.3299999999999999E-2</v>
      </c>
      <c r="I41" s="179">
        <f>ROUND($I$37*H41,2)</f>
        <v>105.36</v>
      </c>
    </row>
    <row r="42" spans="1:9" ht="27.6" customHeight="1">
      <c r="A42" s="12" t="s">
        <v>4</v>
      </c>
      <c r="B42" s="446" t="s">
        <v>143</v>
      </c>
      <c r="C42" s="446"/>
      <c r="D42" s="446"/>
      <c r="E42" s="446"/>
      <c r="F42" s="446"/>
      <c r="G42" s="446"/>
      <c r="H42" s="155">
        <v>0.121</v>
      </c>
      <c r="I42" s="179">
        <f>ROUND($I$37*H42,2)</f>
        <v>153.05000000000001</v>
      </c>
    </row>
    <row r="43" spans="1:9">
      <c r="A43" s="447" t="s">
        <v>32</v>
      </c>
      <c r="B43" s="448"/>
      <c r="C43" s="448"/>
      <c r="D43" s="448"/>
      <c r="E43" s="448"/>
      <c r="F43" s="448"/>
      <c r="G43" s="448"/>
      <c r="H43" s="186">
        <f>SUM(H41:H42)</f>
        <v>0.20429999999999998</v>
      </c>
      <c r="I43" s="184">
        <f>SUM(I41+I42)</f>
        <v>258.41000000000003</v>
      </c>
    </row>
    <row r="44" spans="1:9" ht="28.15" customHeight="1">
      <c r="A44" s="185" t="s">
        <v>5</v>
      </c>
      <c r="B44" s="449" t="s">
        <v>33</v>
      </c>
      <c r="C44" s="449"/>
      <c r="D44" s="449"/>
      <c r="E44" s="449"/>
      <c r="F44" s="449"/>
      <c r="G44" s="449"/>
      <c r="H44" s="187">
        <f>H57*H43</f>
        <v>7.5182399999999996E-2</v>
      </c>
      <c r="I44" s="188">
        <f>ROUND($H$57*I43,2)</f>
        <v>95.09</v>
      </c>
    </row>
    <row r="45" spans="1:9">
      <c r="A45" s="295" t="s">
        <v>32</v>
      </c>
      <c r="B45" s="327"/>
      <c r="C45" s="327"/>
      <c r="D45" s="327"/>
      <c r="E45" s="327"/>
      <c r="F45" s="327"/>
      <c r="G45" s="327"/>
      <c r="H45" s="295"/>
      <c r="I45" s="180">
        <f>SUM(I43:I44)</f>
        <v>353.5</v>
      </c>
    </row>
    <row r="46" spans="1:9" ht="60.6" customHeight="1">
      <c r="A46" s="421" t="s">
        <v>178</v>
      </c>
      <c r="B46" s="422"/>
      <c r="C46" s="422"/>
      <c r="D46" s="422"/>
      <c r="E46" s="422"/>
      <c r="F46" s="422"/>
      <c r="G46" s="422"/>
      <c r="H46" s="422"/>
      <c r="I46" s="423"/>
    </row>
    <row r="47" spans="1:9" ht="15">
      <c r="A47" s="382" t="s">
        <v>34</v>
      </c>
      <c r="B47" s="383"/>
      <c r="C47" s="383"/>
      <c r="D47" s="383"/>
      <c r="E47" s="383"/>
      <c r="F47" s="383"/>
      <c r="G47" s="383"/>
      <c r="H47" s="383"/>
      <c r="I47" s="384"/>
    </row>
    <row r="48" spans="1:9" ht="30">
      <c r="A48" s="79" t="s">
        <v>35</v>
      </c>
      <c r="B48" s="308" t="s">
        <v>36</v>
      </c>
      <c r="C48" s="308"/>
      <c r="D48" s="308"/>
      <c r="E48" s="308"/>
      <c r="F48" s="308"/>
      <c r="G48" s="308"/>
      <c r="H48" s="116" t="s">
        <v>22</v>
      </c>
      <c r="I48" s="112" t="s">
        <v>37</v>
      </c>
    </row>
    <row r="49" spans="1:9">
      <c r="A49" s="17" t="s">
        <v>2</v>
      </c>
      <c r="B49" s="339" t="s">
        <v>38</v>
      </c>
      <c r="C49" s="339"/>
      <c r="D49" s="339"/>
      <c r="E49" s="339"/>
      <c r="F49" s="339"/>
      <c r="G49" s="339"/>
      <c r="H49" s="166">
        <v>0.2</v>
      </c>
      <c r="I49" s="13">
        <f t="shared" ref="I49:I56" si="0">ROUND($I$37*H49,2)</f>
        <v>252.97</v>
      </c>
    </row>
    <row r="50" spans="1:9">
      <c r="A50" s="17" t="s">
        <v>4</v>
      </c>
      <c r="B50" s="339" t="s">
        <v>39</v>
      </c>
      <c r="C50" s="339"/>
      <c r="D50" s="339"/>
      <c r="E50" s="339"/>
      <c r="F50" s="339"/>
      <c r="G50" s="339"/>
      <c r="H50" s="19">
        <v>2.5000000000000001E-2</v>
      </c>
      <c r="I50" s="13">
        <f t="shared" si="0"/>
        <v>31.62</v>
      </c>
    </row>
    <row r="51" spans="1:9" ht="15">
      <c r="A51" s="17" t="s">
        <v>5</v>
      </c>
      <c r="B51" s="424" t="s">
        <v>40</v>
      </c>
      <c r="C51" s="424"/>
      <c r="D51" s="20" t="s">
        <v>41</v>
      </c>
      <c r="E51" s="21">
        <v>0.03</v>
      </c>
      <c r="F51" s="20" t="s">
        <v>42</v>
      </c>
      <c r="G51" s="22">
        <v>1</v>
      </c>
      <c r="H51" s="165">
        <f>ROUND((E51*G51),6)</f>
        <v>0.03</v>
      </c>
      <c r="I51" s="13">
        <f t="shared" si="0"/>
        <v>37.950000000000003</v>
      </c>
    </row>
    <row r="52" spans="1:9">
      <c r="A52" s="17" t="s">
        <v>7</v>
      </c>
      <c r="B52" s="339" t="s">
        <v>43</v>
      </c>
      <c r="C52" s="339"/>
      <c r="D52" s="339"/>
      <c r="E52" s="339"/>
      <c r="F52" s="339"/>
      <c r="G52" s="339"/>
      <c r="H52" s="18">
        <v>1.4999999999999999E-2</v>
      </c>
      <c r="I52" s="13">
        <f t="shared" si="0"/>
        <v>18.97</v>
      </c>
    </row>
    <row r="53" spans="1:9">
      <c r="A53" s="17" t="s">
        <v>24</v>
      </c>
      <c r="B53" s="339" t="s">
        <v>44</v>
      </c>
      <c r="C53" s="339"/>
      <c r="D53" s="339"/>
      <c r="E53" s="339"/>
      <c r="F53" s="339"/>
      <c r="G53" s="339"/>
      <c r="H53" s="166">
        <v>0.01</v>
      </c>
      <c r="I53" s="13">
        <f t="shared" si="0"/>
        <v>12.65</v>
      </c>
    </row>
    <row r="54" spans="1:9">
      <c r="A54" s="17" t="s">
        <v>25</v>
      </c>
      <c r="B54" s="309" t="s">
        <v>45</v>
      </c>
      <c r="C54" s="309"/>
      <c r="D54" s="309"/>
      <c r="E54" s="309"/>
      <c r="F54" s="309"/>
      <c r="G54" s="309"/>
      <c r="H54" s="19">
        <v>6.0000000000000001E-3</v>
      </c>
      <c r="I54" s="13">
        <f t="shared" si="0"/>
        <v>7.59</v>
      </c>
    </row>
    <row r="55" spans="1:9">
      <c r="A55" s="17" t="s">
        <v>28</v>
      </c>
      <c r="B55" s="339" t="s">
        <v>46</v>
      </c>
      <c r="C55" s="339"/>
      <c r="D55" s="339"/>
      <c r="E55" s="339"/>
      <c r="F55" s="339"/>
      <c r="G55" s="339"/>
      <c r="H55" s="18">
        <v>2E-3</v>
      </c>
      <c r="I55" s="13">
        <f t="shared" si="0"/>
        <v>2.5299999999999998</v>
      </c>
    </row>
    <row r="56" spans="1:9">
      <c r="A56" s="17" t="s">
        <v>47</v>
      </c>
      <c r="B56" s="361" t="s">
        <v>48</v>
      </c>
      <c r="C56" s="361"/>
      <c r="D56" s="361"/>
      <c r="E56" s="361"/>
      <c r="F56" s="361"/>
      <c r="G56" s="361"/>
      <c r="H56" s="165">
        <v>0.08</v>
      </c>
      <c r="I56" s="13">
        <f t="shared" si="0"/>
        <v>101.19</v>
      </c>
    </row>
    <row r="57" spans="1:9">
      <c r="A57" s="295" t="s">
        <v>32</v>
      </c>
      <c r="B57" s="295"/>
      <c r="C57" s="295"/>
      <c r="D57" s="295"/>
      <c r="E57" s="295"/>
      <c r="F57" s="295"/>
      <c r="G57" s="295"/>
      <c r="H57" s="102">
        <f>SUM(H49:H56)</f>
        <v>0.36800000000000005</v>
      </c>
      <c r="I57" s="64">
        <f>SUM(I49:I56)</f>
        <v>465.46999999999991</v>
      </c>
    </row>
    <row r="58" spans="1:9" ht="64.150000000000006" customHeight="1">
      <c r="A58" s="431" t="s">
        <v>177</v>
      </c>
      <c r="B58" s="432"/>
      <c r="C58" s="432"/>
      <c r="D58" s="432"/>
      <c r="E58" s="432"/>
      <c r="F58" s="432"/>
      <c r="G58" s="432"/>
      <c r="H58" s="432"/>
      <c r="I58" s="433"/>
    </row>
    <row r="59" spans="1:9" ht="15">
      <c r="A59" s="425" t="s">
        <v>49</v>
      </c>
      <c r="B59" s="426"/>
      <c r="C59" s="426"/>
      <c r="D59" s="426"/>
      <c r="E59" s="426"/>
      <c r="F59" s="426"/>
      <c r="G59" s="426"/>
      <c r="H59" s="426"/>
      <c r="I59" s="427"/>
    </row>
    <row r="60" spans="1:9" ht="30">
      <c r="A60" s="111" t="s">
        <v>50</v>
      </c>
      <c r="B60" s="308" t="s">
        <v>51</v>
      </c>
      <c r="C60" s="308"/>
      <c r="D60" s="308"/>
      <c r="E60" s="308"/>
      <c r="F60" s="308"/>
      <c r="G60" s="308"/>
      <c r="H60" s="308"/>
      <c r="I60" s="112" t="s">
        <v>31</v>
      </c>
    </row>
    <row r="61" spans="1:9">
      <c r="A61" s="23" t="s">
        <v>2</v>
      </c>
      <c r="B61" s="287" t="s">
        <v>221</v>
      </c>
      <c r="C61" s="287"/>
      <c r="D61" s="287"/>
      <c r="E61" s="287"/>
      <c r="F61" s="287"/>
      <c r="G61" s="287"/>
      <c r="H61" s="287"/>
      <c r="I61" s="24">
        <f>IF(ROUND((H62*H64*H63)-(I30*0.06),2)&lt;0,0,ROUND((H62*H64*H63)-(I30*0.06),2))</f>
        <v>82.51</v>
      </c>
    </row>
    <row r="62" spans="1:9">
      <c r="A62" s="23"/>
      <c r="B62" s="346" t="s">
        <v>207</v>
      </c>
      <c r="C62" s="346"/>
      <c r="D62" s="346"/>
      <c r="E62" s="346"/>
      <c r="F62" s="346"/>
      <c r="G62" s="346"/>
      <c r="H62" s="182">
        <v>3.6</v>
      </c>
      <c r="I62" s="25" t="s">
        <v>13</v>
      </c>
    </row>
    <row r="63" spans="1:9">
      <c r="A63" s="23"/>
      <c r="B63" s="347" t="s">
        <v>208</v>
      </c>
      <c r="C63" s="347"/>
      <c r="D63" s="347"/>
      <c r="E63" s="347"/>
      <c r="F63" s="347"/>
      <c r="G63" s="347"/>
      <c r="H63" s="183">
        <v>2</v>
      </c>
      <c r="I63" s="25" t="s">
        <v>13</v>
      </c>
    </row>
    <row r="64" spans="1:9">
      <c r="A64" s="23"/>
      <c r="B64" s="430" t="s">
        <v>52</v>
      </c>
      <c r="C64" s="430"/>
      <c r="D64" s="430"/>
      <c r="E64" s="430"/>
      <c r="F64" s="430"/>
      <c r="G64" s="430"/>
      <c r="H64" s="183">
        <v>22</v>
      </c>
      <c r="I64" s="25"/>
    </row>
    <row r="65" spans="1:9" ht="28.9" customHeight="1">
      <c r="A65" s="23" t="s">
        <v>4</v>
      </c>
      <c r="B65" s="287" t="s">
        <v>210</v>
      </c>
      <c r="C65" s="288"/>
      <c r="D65" s="288"/>
      <c r="E65" s="288"/>
      <c r="F65" s="288"/>
      <c r="G65" s="288"/>
      <c r="H65" s="289"/>
      <c r="I65" s="147">
        <f>((H66*H67))</f>
        <v>880</v>
      </c>
    </row>
    <row r="66" spans="1:9" ht="22.15" customHeight="1">
      <c r="A66" s="23"/>
      <c r="B66" s="342" t="s">
        <v>186</v>
      </c>
      <c r="C66" s="343"/>
      <c r="D66" s="343"/>
      <c r="E66" s="343"/>
      <c r="F66" s="343"/>
      <c r="G66" s="344"/>
      <c r="H66" s="88">
        <v>40</v>
      </c>
      <c r="I66" s="26"/>
    </row>
    <row r="67" spans="1:9" ht="28.15" customHeight="1">
      <c r="A67" s="23"/>
      <c r="B67" s="342" t="s">
        <v>162</v>
      </c>
      <c r="C67" s="343"/>
      <c r="D67" s="343"/>
      <c r="E67" s="343"/>
      <c r="F67" s="343"/>
      <c r="G67" s="344"/>
      <c r="H67" s="87">
        <v>22</v>
      </c>
      <c r="I67" s="26"/>
    </row>
    <row r="68" spans="1:9" ht="18.600000000000001" customHeight="1">
      <c r="A68" s="23" t="s">
        <v>5</v>
      </c>
      <c r="B68" s="287" t="s">
        <v>211</v>
      </c>
      <c r="C68" s="288"/>
      <c r="D68" s="288"/>
      <c r="E68" s="288"/>
      <c r="F68" s="288"/>
      <c r="G68" s="288"/>
      <c r="H68" s="289"/>
      <c r="I68" s="26">
        <v>224.4</v>
      </c>
    </row>
    <row r="69" spans="1:9" ht="13.15" customHeight="1">
      <c r="A69" s="23" t="s">
        <v>7</v>
      </c>
      <c r="B69" s="287" t="s">
        <v>202</v>
      </c>
      <c r="C69" s="288"/>
      <c r="D69" s="288"/>
      <c r="E69" s="288"/>
      <c r="F69" s="288"/>
      <c r="G69" s="288"/>
      <c r="H69" s="289"/>
      <c r="I69" s="176">
        <v>4.46</v>
      </c>
    </row>
    <row r="70" spans="1:9">
      <c r="A70" s="23" t="s">
        <v>24</v>
      </c>
      <c r="B70" s="428" t="s">
        <v>53</v>
      </c>
      <c r="C70" s="428"/>
      <c r="D70" s="428"/>
      <c r="E70" s="428"/>
      <c r="F70" s="428"/>
      <c r="G70" s="428"/>
      <c r="H70" s="428"/>
      <c r="I70" s="27">
        <v>0</v>
      </c>
    </row>
    <row r="71" spans="1:9">
      <c r="A71" s="66"/>
      <c r="B71" s="429" t="s">
        <v>32</v>
      </c>
      <c r="C71" s="429"/>
      <c r="D71" s="429"/>
      <c r="E71" s="429"/>
      <c r="F71" s="429"/>
      <c r="G71" s="429"/>
      <c r="H71" s="429"/>
      <c r="I71" s="64">
        <f>SUM(I61,I65,I68,I69,I70)</f>
        <v>1191.3700000000001</v>
      </c>
    </row>
    <row r="72" spans="1:9" ht="33.6" customHeight="1">
      <c r="A72" s="349" t="s">
        <v>144</v>
      </c>
      <c r="B72" s="350"/>
      <c r="C72" s="350"/>
      <c r="D72" s="350"/>
      <c r="E72" s="350"/>
      <c r="F72" s="350"/>
      <c r="G72" s="350"/>
      <c r="H72" s="350"/>
      <c r="I72" s="351"/>
    </row>
    <row r="73" spans="1:9" ht="27" customHeight="1">
      <c r="A73" s="443" t="s">
        <v>54</v>
      </c>
      <c r="B73" s="444"/>
      <c r="C73" s="444"/>
      <c r="D73" s="444"/>
      <c r="E73" s="444"/>
      <c r="F73" s="444"/>
      <c r="G73" s="444"/>
      <c r="H73" s="444"/>
      <c r="I73" s="445"/>
    </row>
    <row r="74" spans="1:9" ht="30">
      <c r="A74" s="114">
        <v>2</v>
      </c>
      <c r="B74" s="337" t="s">
        <v>55</v>
      </c>
      <c r="C74" s="337"/>
      <c r="D74" s="337"/>
      <c r="E74" s="337"/>
      <c r="F74" s="337"/>
      <c r="G74" s="337"/>
      <c r="H74" s="337"/>
      <c r="I74" s="114" t="s">
        <v>31</v>
      </c>
    </row>
    <row r="75" spans="1:9">
      <c r="A75" s="28" t="s">
        <v>30</v>
      </c>
      <c r="B75" s="338" t="s">
        <v>124</v>
      </c>
      <c r="C75" s="338"/>
      <c r="D75" s="338"/>
      <c r="E75" s="338"/>
      <c r="F75" s="338"/>
      <c r="G75" s="338"/>
      <c r="H75" s="338"/>
      <c r="I75" s="29"/>
    </row>
    <row r="76" spans="1:9">
      <c r="A76" s="28" t="s">
        <v>35</v>
      </c>
      <c r="B76" s="338" t="s">
        <v>36</v>
      </c>
      <c r="C76" s="338"/>
      <c r="D76" s="338"/>
      <c r="E76" s="338"/>
      <c r="F76" s="338"/>
      <c r="G76" s="338"/>
      <c r="H76" s="338"/>
      <c r="I76" s="29">
        <f>I57</f>
        <v>465.46999999999991</v>
      </c>
    </row>
    <row r="77" spans="1:9">
      <c r="A77" s="28" t="s">
        <v>50</v>
      </c>
      <c r="B77" s="338" t="s">
        <v>51</v>
      </c>
      <c r="C77" s="338"/>
      <c r="D77" s="338"/>
      <c r="E77" s="338"/>
      <c r="F77" s="338"/>
      <c r="G77" s="338"/>
      <c r="H77" s="338"/>
      <c r="I77" s="29"/>
    </row>
    <row r="78" spans="1:9">
      <c r="A78" s="348" t="s">
        <v>32</v>
      </c>
      <c r="B78" s="348"/>
      <c r="C78" s="348"/>
      <c r="D78" s="348"/>
      <c r="E78" s="348"/>
      <c r="F78" s="348"/>
      <c r="G78" s="348"/>
      <c r="H78" s="348"/>
      <c r="I78" s="68">
        <f>SUM(I75+I76+I77)</f>
        <v>465.46999999999991</v>
      </c>
    </row>
    <row r="79" spans="1:9">
      <c r="A79" s="16"/>
      <c r="B79" s="16"/>
      <c r="C79" s="16"/>
      <c r="D79" s="16"/>
      <c r="E79" s="16"/>
      <c r="F79" s="16"/>
      <c r="G79" s="16"/>
      <c r="H79" s="16"/>
      <c r="I79" s="16"/>
    </row>
    <row r="80" spans="1:9" ht="15.75">
      <c r="A80" s="315" t="s">
        <v>56</v>
      </c>
      <c r="B80" s="315"/>
      <c r="C80" s="315"/>
      <c r="D80" s="315"/>
      <c r="E80" s="315"/>
      <c r="F80" s="315"/>
      <c r="G80" s="315"/>
      <c r="H80" s="315"/>
      <c r="I80" s="315"/>
    </row>
    <row r="81" spans="1:9" ht="15">
      <c r="A81" s="111">
        <v>3</v>
      </c>
      <c r="B81" s="306" t="s">
        <v>57</v>
      </c>
      <c r="C81" s="306"/>
      <c r="D81" s="306"/>
      <c r="E81" s="306"/>
      <c r="F81" s="306"/>
      <c r="G81" s="306"/>
      <c r="H81" s="306"/>
      <c r="I81" s="111" t="s">
        <v>31</v>
      </c>
    </row>
    <row r="82" spans="1:9" ht="13.15" customHeight="1">
      <c r="A82" s="23" t="s">
        <v>2</v>
      </c>
      <c r="B82" s="291" t="s">
        <v>214</v>
      </c>
      <c r="C82" s="355"/>
      <c r="D82" s="355"/>
      <c r="E82" s="355"/>
      <c r="F82" s="355"/>
      <c r="G82" s="356"/>
      <c r="H82" s="160">
        <f>(1/12)*5%</f>
        <v>4.1666666666666666E-3</v>
      </c>
      <c r="I82" s="13">
        <f>H82*(I36+I45)</f>
        <v>6.7430833333333329</v>
      </c>
    </row>
    <row r="83" spans="1:9">
      <c r="A83" s="23" t="s">
        <v>4</v>
      </c>
      <c r="B83" s="352" t="s">
        <v>58</v>
      </c>
      <c r="C83" s="353"/>
      <c r="D83" s="353"/>
      <c r="E83" s="353"/>
      <c r="F83" s="353"/>
      <c r="G83" s="354"/>
      <c r="H83" s="191">
        <v>3.1E-4</v>
      </c>
      <c r="I83" s="13">
        <f>ROUND($H$56*I82,2)</f>
        <v>0.54</v>
      </c>
    </row>
    <row r="84" spans="1:9" ht="13.15" customHeight="1">
      <c r="A84" s="23" t="s">
        <v>5</v>
      </c>
      <c r="B84" s="339" t="s">
        <v>59</v>
      </c>
      <c r="C84" s="339"/>
      <c r="D84" s="339"/>
      <c r="E84" s="339"/>
      <c r="F84" s="339"/>
      <c r="G84" s="339"/>
      <c r="H84" s="189">
        <v>2.3999999999999998E-3</v>
      </c>
      <c r="I84" s="13">
        <f>ROUND($I$37*H84,2)</f>
        <v>3.04</v>
      </c>
    </row>
    <row r="85" spans="1:9" ht="19.899999999999999" customHeight="1">
      <c r="A85" s="23" t="s">
        <v>7</v>
      </c>
      <c r="B85" s="325" t="s">
        <v>213</v>
      </c>
      <c r="C85" s="326"/>
      <c r="D85" s="326"/>
      <c r="E85" s="326"/>
      <c r="F85" s="326"/>
      <c r="G85" s="326"/>
      <c r="H85" s="190">
        <v>1.9400000000000001E-2</v>
      </c>
      <c r="I85" s="128">
        <f>ROUND((1.94%*$I$37),2)</f>
        <v>24.54</v>
      </c>
    </row>
    <row r="86" spans="1:9" ht="19.899999999999999" customHeight="1">
      <c r="A86" s="23" t="s">
        <v>24</v>
      </c>
      <c r="B86" s="291" t="s">
        <v>60</v>
      </c>
      <c r="C86" s="355"/>
      <c r="D86" s="355"/>
      <c r="E86" s="355"/>
      <c r="F86" s="355"/>
      <c r="G86" s="356"/>
      <c r="H86" s="174">
        <f>H85*H57</f>
        <v>7.1392000000000009E-3</v>
      </c>
      <c r="I86" s="128">
        <f>ROUND($H$57*I85,2)</f>
        <v>9.0299999999999994</v>
      </c>
    </row>
    <row r="87" spans="1:9" ht="13.15" customHeight="1">
      <c r="A87" s="23" t="s">
        <v>25</v>
      </c>
      <c r="B87" s="339" t="s">
        <v>61</v>
      </c>
      <c r="C87" s="339"/>
      <c r="D87" s="339"/>
      <c r="E87" s="339"/>
      <c r="F87" s="339"/>
      <c r="G87" s="339"/>
      <c r="H87" s="152">
        <v>4.7599999999999996E-2</v>
      </c>
      <c r="I87" s="13">
        <f>ROUND($I$37*H87,2)</f>
        <v>60.21</v>
      </c>
    </row>
    <row r="88" spans="1:9">
      <c r="A88" s="295" t="s">
        <v>62</v>
      </c>
      <c r="B88" s="295"/>
      <c r="C88" s="295"/>
      <c r="D88" s="295"/>
      <c r="E88" s="295"/>
      <c r="F88" s="295"/>
      <c r="G88" s="295"/>
      <c r="H88" s="295"/>
      <c r="I88" s="64">
        <f>SUM(I82:I87)</f>
        <v>104.10308333333333</v>
      </c>
    </row>
    <row r="89" spans="1:9" ht="15.75">
      <c r="A89" s="292" t="s">
        <v>63</v>
      </c>
      <c r="B89" s="292"/>
      <c r="C89" s="292"/>
      <c r="D89" s="292"/>
      <c r="E89" s="292"/>
      <c r="F89" s="292"/>
      <c r="G89" s="292"/>
      <c r="H89" s="292"/>
      <c r="I89" s="292"/>
    </row>
    <row r="90" spans="1:9" ht="93" customHeight="1">
      <c r="A90" s="328" t="s">
        <v>64</v>
      </c>
      <c r="B90" s="328"/>
      <c r="C90" s="328"/>
      <c r="D90" s="328"/>
      <c r="E90" s="328"/>
      <c r="F90" s="328"/>
      <c r="G90" s="328"/>
      <c r="H90" s="328"/>
      <c r="I90" s="30">
        <f>I36+I41+I42+I93</f>
        <v>1535.7599999999998</v>
      </c>
    </row>
    <row r="91" spans="1:9" ht="15">
      <c r="A91" s="329" t="s">
        <v>65</v>
      </c>
      <c r="B91" s="329"/>
      <c r="C91" s="329"/>
      <c r="D91" s="329"/>
      <c r="E91" s="329"/>
      <c r="F91" s="329"/>
      <c r="G91" s="329"/>
      <c r="H91" s="329"/>
      <c r="I91" s="329"/>
    </row>
    <row r="92" spans="1:9" ht="15">
      <c r="A92" s="69" t="s">
        <v>66</v>
      </c>
      <c r="B92" s="306" t="s">
        <v>67</v>
      </c>
      <c r="C92" s="306"/>
      <c r="D92" s="306"/>
      <c r="E92" s="306"/>
      <c r="F92" s="306"/>
      <c r="G92" s="306"/>
      <c r="H92" s="306"/>
      <c r="I92" s="69" t="s">
        <v>31</v>
      </c>
    </row>
    <row r="93" spans="1:9" ht="16.899999999999999" customHeight="1">
      <c r="A93" s="31" t="s">
        <v>2</v>
      </c>
      <c r="B93" s="330" t="s">
        <v>222</v>
      </c>
      <c r="C93" s="330"/>
      <c r="D93" s="330"/>
      <c r="E93" s="330"/>
      <c r="F93" s="330"/>
      <c r="G93" s="330"/>
      <c r="H93" s="148">
        <f>((1/11)+((1/3)/12))/12</f>
        <v>9.8905723905723907E-3</v>
      </c>
      <c r="I93" s="32">
        <f>ROUND($I$37*H93,2)</f>
        <v>12.51</v>
      </c>
    </row>
    <row r="94" spans="1:9">
      <c r="A94" s="14" t="s">
        <v>4</v>
      </c>
      <c r="B94" s="291" t="s">
        <v>223</v>
      </c>
      <c r="C94" s="355"/>
      <c r="D94" s="355"/>
      <c r="E94" s="355"/>
      <c r="F94" s="355"/>
      <c r="G94" s="355"/>
      <c r="H94" s="158"/>
      <c r="I94" s="128">
        <f>ROUND((2.96/30)/12*($I$91),2)</f>
        <v>0</v>
      </c>
    </row>
    <row r="95" spans="1:9">
      <c r="A95" s="14" t="s">
        <v>5</v>
      </c>
      <c r="B95" s="291" t="s">
        <v>224</v>
      </c>
      <c r="C95" s="355"/>
      <c r="D95" s="355"/>
      <c r="E95" s="355"/>
      <c r="F95" s="355"/>
      <c r="G95" s="355"/>
      <c r="H95" s="158"/>
      <c r="I95" s="128">
        <f>ROUND((5/30)/12*0.015*($I$91),2)</f>
        <v>0</v>
      </c>
    </row>
    <row r="96" spans="1:9">
      <c r="A96" s="14" t="s">
        <v>7</v>
      </c>
      <c r="B96" s="291" t="s">
        <v>225</v>
      </c>
      <c r="C96" s="355"/>
      <c r="D96" s="355"/>
      <c r="E96" s="355"/>
      <c r="F96" s="355"/>
      <c r="G96" s="355"/>
      <c r="H96" s="158"/>
      <c r="I96" s="128">
        <f>ROUND(((15/30)/12)*0.08*($I$91),2)</f>
        <v>0</v>
      </c>
    </row>
    <row r="97" spans="1:9">
      <c r="A97" s="23" t="s">
        <v>24</v>
      </c>
      <c r="B97" s="287" t="s">
        <v>226</v>
      </c>
      <c r="C97" s="288"/>
      <c r="D97" s="288"/>
      <c r="E97" s="288"/>
      <c r="F97" s="288"/>
      <c r="G97" s="288"/>
      <c r="H97" s="159"/>
      <c r="I97" s="128">
        <v>0</v>
      </c>
    </row>
    <row r="98" spans="1:9" ht="18" customHeight="1">
      <c r="A98" s="14" t="s">
        <v>25</v>
      </c>
      <c r="B98" s="291" t="s">
        <v>227</v>
      </c>
      <c r="C98" s="355"/>
      <c r="D98" s="355"/>
      <c r="E98" s="355"/>
      <c r="F98" s="355"/>
      <c r="G98" s="355"/>
      <c r="H98" s="158"/>
      <c r="I98" s="149">
        <f>ROUND(((3/30)/12)*($I$91),2)</f>
        <v>0</v>
      </c>
    </row>
    <row r="99" spans="1:9">
      <c r="A99" s="295" t="s">
        <v>32</v>
      </c>
      <c r="B99" s="295"/>
      <c r="C99" s="295"/>
      <c r="D99" s="295"/>
      <c r="E99" s="295"/>
      <c r="F99" s="295"/>
      <c r="G99" s="295"/>
      <c r="H99" s="327"/>
      <c r="I99" s="70">
        <f>SUM(I93:I98)</f>
        <v>12.51</v>
      </c>
    </row>
    <row r="100" spans="1:9">
      <c r="A100" s="14" t="s">
        <v>28</v>
      </c>
      <c r="B100" s="320" t="s">
        <v>68</v>
      </c>
      <c r="C100" s="320"/>
      <c r="D100" s="320"/>
      <c r="E100" s="320"/>
      <c r="F100" s="320"/>
      <c r="G100" s="320"/>
      <c r="H100" s="320"/>
      <c r="I100" s="15">
        <f>ROUND(H57*I99,2)</f>
        <v>4.5999999999999996</v>
      </c>
    </row>
    <row r="101" spans="1:9">
      <c r="A101" s="295" t="s">
        <v>32</v>
      </c>
      <c r="B101" s="295"/>
      <c r="C101" s="295"/>
      <c r="D101" s="295"/>
      <c r="E101" s="295"/>
      <c r="F101" s="295"/>
      <c r="G101" s="295"/>
      <c r="H101" s="295"/>
      <c r="I101" s="64">
        <f>SUM(I99:I100)</f>
        <v>17.11</v>
      </c>
    </row>
    <row r="102" spans="1:9" ht="34.9" customHeight="1">
      <c r="A102" s="319" t="s">
        <v>69</v>
      </c>
      <c r="B102" s="319"/>
      <c r="C102" s="319"/>
      <c r="D102" s="319"/>
      <c r="E102" s="319"/>
      <c r="F102" s="319"/>
      <c r="G102" s="319"/>
      <c r="H102" s="319"/>
      <c r="I102" s="319"/>
    </row>
    <row r="103" spans="1:9" ht="15">
      <c r="A103" s="321" t="s">
        <v>70</v>
      </c>
      <c r="B103" s="321"/>
      <c r="C103" s="321"/>
      <c r="D103" s="321"/>
      <c r="E103" s="321"/>
      <c r="F103" s="321"/>
      <c r="G103" s="321"/>
      <c r="H103" s="321"/>
      <c r="I103" s="321"/>
    </row>
    <row r="104" spans="1:9" ht="15">
      <c r="A104" s="113" t="s">
        <v>71</v>
      </c>
      <c r="B104" s="311" t="s">
        <v>72</v>
      </c>
      <c r="C104" s="311"/>
      <c r="D104" s="311"/>
      <c r="E104" s="311"/>
      <c r="F104" s="311"/>
      <c r="G104" s="311"/>
      <c r="H104" s="311"/>
      <c r="I104" s="72" t="s">
        <v>31</v>
      </c>
    </row>
    <row r="105" spans="1:9">
      <c r="A105" s="33" t="s">
        <v>2</v>
      </c>
      <c r="B105" s="312" t="s">
        <v>73</v>
      </c>
      <c r="C105" s="312"/>
      <c r="D105" s="312"/>
      <c r="E105" s="312"/>
      <c r="F105" s="312"/>
      <c r="G105" s="312"/>
      <c r="H105" s="312"/>
      <c r="I105" s="34">
        <v>0</v>
      </c>
    </row>
    <row r="106" spans="1:9">
      <c r="A106" s="316" t="s">
        <v>32</v>
      </c>
      <c r="B106" s="316"/>
      <c r="C106" s="316"/>
      <c r="D106" s="316"/>
      <c r="E106" s="316"/>
      <c r="F106" s="316"/>
      <c r="G106" s="316"/>
      <c r="H106" s="316"/>
      <c r="I106" s="34">
        <v>0</v>
      </c>
    </row>
    <row r="107" spans="1:9">
      <c r="A107" s="35" t="s">
        <v>4</v>
      </c>
      <c r="B107" s="317" t="s">
        <v>74</v>
      </c>
      <c r="C107" s="317"/>
      <c r="D107" s="317"/>
      <c r="E107" s="317"/>
      <c r="F107" s="317"/>
      <c r="G107" s="317"/>
      <c r="H107" s="317"/>
      <c r="I107" s="36">
        <f>ROUND(H58*I106,2)</f>
        <v>0</v>
      </c>
    </row>
    <row r="108" spans="1:9">
      <c r="A108" s="318" t="s">
        <v>32</v>
      </c>
      <c r="B108" s="318"/>
      <c r="C108" s="318"/>
      <c r="D108" s="318"/>
      <c r="E108" s="318"/>
      <c r="F108" s="318"/>
      <c r="G108" s="318"/>
      <c r="H108" s="318"/>
      <c r="I108" s="73">
        <f>SUM(I106:I107)</f>
        <v>0</v>
      </c>
    </row>
    <row r="109" spans="1:9" ht="37.15" customHeight="1">
      <c r="A109" s="319" t="s">
        <v>75</v>
      </c>
      <c r="B109" s="319"/>
      <c r="C109" s="319"/>
      <c r="D109" s="319"/>
      <c r="E109" s="319"/>
      <c r="F109" s="319"/>
      <c r="G109" s="319"/>
      <c r="H109" s="319"/>
      <c r="I109" s="319"/>
    </row>
    <row r="110" spans="1:9" s="196" customFormat="1" ht="15.75">
      <c r="A110" s="310" t="s">
        <v>76</v>
      </c>
      <c r="B110" s="310"/>
      <c r="C110" s="310"/>
      <c r="D110" s="310"/>
      <c r="E110" s="310"/>
      <c r="F110" s="310"/>
      <c r="G110" s="310"/>
      <c r="H110" s="310"/>
      <c r="I110" s="310"/>
    </row>
    <row r="111" spans="1:9" ht="15">
      <c r="A111" s="114">
        <v>4</v>
      </c>
      <c r="B111" s="311" t="s">
        <v>77</v>
      </c>
      <c r="C111" s="311"/>
      <c r="D111" s="311"/>
      <c r="E111" s="311"/>
      <c r="F111" s="311"/>
      <c r="G111" s="311"/>
      <c r="H111" s="311"/>
      <c r="I111" s="72" t="s">
        <v>31</v>
      </c>
    </row>
    <row r="112" spans="1:9">
      <c r="A112" s="37" t="s">
        <v>66</v>
      </c>
      <c r="B112" s="312" t="s">
        <v>67</v>
      </c>
      <c r="C112" s="312"/>
      <c r="D112" s="312"/>
      <c r="E112" s="312"/>
      <c r="F112" s="312"/>
      <c r="G112" s="312"/>
      <c r="H112" s="312"/>
      <c r="I112" s="34">
        <f>I101</f>
        <v>17.11</v>
      </c>
    </row>
    <row r="113" spans="1:9">
      <c r="A113" s="37" t="s">
        <v>78</v>
      </c>
      <c r="B113" s="312" t="s">
        <v>72</v>
      </c>
      <c r="C113" s="312"/>
      <c r="D113" s="312"/>
      <c r="E113" s="312"/>
      <c r="F113" s="312"/>
      <c r="G113" s="312"/>
      <c r="H113" s="312"/>
      <c r="I113" s="34">
        <f>I108</f>
        <v>0</v>
      </c>
    </row>
    <row r="114" spans="1:9">
      <c r="A114" s="313" t="s">
        <v>32</v>
      </c>
      <c r="B114" s="313"/>
      <c r="C114" s="313"/>
      <c r="D114" s="313"/>
      <c r="E114" s="313"/>
      <c r="F114" s="313"/>
      <c r="G114" s="313"/>
      <c r="H114" s="313"/>
      <c r="I114" s="73">
        <f>SUM(I112+I113)</f>
        <v>17.11</v>
      </c>
    </row>
    <row r="115" spans="1:9" ht="15.75">
      <c r="A115" s="292" t="s">
        <v>79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ht="15">
      <c r="A116" s="111">
        <v>3</v>
      </c>
      <c r="B116" s="308" t="s">
        <v>80</v>
      </c>
      <c r="C116" s="308"/>
      <c r="D116" s="308"/>
      <c r="E116" s="308"/>
      <c r="F116" s="308"/>
      <c r="G116" s="308"/>
      <c r="H116" s="308"/>
      <c r="I116" s="111" t="s">
        <v>31</v>
      </c>
    </row>
    <row r="117" spans="1:9">
      <c r="A117" s="23" t="s">
        <v>2</v>
      </c>
      <c r="B117" s="309" t="s">
        <v>119</v>
      </c>
      <c r="C117" s="309"/>
      <c r="D117" s="309"/>
      <c r="E117" s="309"/>
      <c r="F117" s="309"/>
      <c r="G117" s="309"/>
      <c r="H117" s="309"/>
      <c r="I117" s="24">
        <f>Uniforme!G12</f>
        <v>116.49333333333334</v>
      </c>
    </row>
    <row r="118" spans="1:9">
      <c r="A118" s="23" t="s">
        <v>4</v>
      </c>
      <c r="B118" s="309" t="s">
        <v>115</v>
      </c>
      <c r="C118" s="309"/>
      <c r="D118" s="309"/>
      <c r="E118" s="309"/>
      <c r="F118" s="309"/>
      <c r="G118" s="309"/>
      <c r="H118" s="309"/>
      <c r="I118" s="27">
        <v>0</v>
      </c>
    </row>
    <row r="119" spans="1:9">
      <c r="A119" s="23" t="s">
        <v>5</v>
      </c>
      <c r="B119" s="309" t="s">
        <v>53</v>
      </c>
      <c r="C119" s="309"/>
      <c r="D119" s="309"/>
      <c r="E119" s="309"/>
      <c r="F119" s="309"/>
      <c r="G119" s="309"/>
      <c r="H119" s="309"/>
      <c r="I119" s="27" t="s">
        <v>81</v>
      </c>
    </row>
    <row r="120" spans="1:9">
      <c r="A120" s="295" t="s">
        <v>82</v>
      </c>
      <c r="B120" s="295"/>
      <c r="C120" s="295"/>
      <c r="D120" s="295"/>
      <c r="E120" s="295"/>
      <c r="F120" s="295"/>
      <c r="G120" s="295"/>
      <c r="H120" s="295"/>
      <c r="I120" s="74">
        <f>ROUND(SUM(I117:I119),2)</f>
        <v>116.49</v>
      </c>
    </row>
    <row r="121" spans="1:9">
      <c r="A121" s="314" t="s">
        <v>83</v>
      </c>
      <c r="B121" s="314"/>
      <c r="C121" s="314"/>
      <c r="D121" s="314"/>
      <c r="E121" s="314"/>
      <c r="F121" s="314"/>
      <c r="G121" s="314"/>
      <c r="H121" s="314"/>
      <c r="I121" s="314"/>
    </row>
    <row r="122" spans="1:9" ht="18">
      <c r="A122" s="76"/>
      <c r="B122" s="77"/>
      <c r="C122" s="77"/>
      <c r="D122" s="77"/>
      <c r="E122" s="77"/>
      <c r="F122" s="77"/>
      <c r="G122" s="77"/>
      <c r="H122" s="77"/>
      <c r="I122" s="78"/>
    </row>
    <row r="123" spans="1:9" ht="15.75">
      <c r="A123" s="315" t="s">
        <v>84</v>
      </c>
      <c r="B123" s="315"/>
      <c r="C123" s="315"/>
      <c r="D123" s="315"/>
      <c r="E123" s="315"/>
      <c r="F123" s="315"/>
      <c r="G123" s="315"/>
      <c r="H123" s="315"/>
      <c r="I123" s="315"/>
    </row>
    <row r="124" spans="1:9" ht="30">
      <c r="A124" s="111">
        <v>6</v>
      </c>
      <c r="B124" s="306" t="s">
        <v>85</v>
      </c>
      <c r="C124" s="306"/>
      <c r="D124" s="306"/>
      <c r="E124" s="306"/>
      <c r="F124" s="306"/>
      <c r="G124" s="306"/>
      <c r="H124" s="116" t="s">
        <v>22</v>
      </c>
      <c r="I124" s="75" t="s">
        <v>37</v>
      </c>
    </row>
    <row r="125" spans="1:9" ht="59.45" customHeight="1">
      <c r="A125" s="442" t="s">
        <v>86</v>
      </c>
      <c r="B125" s="442"/>
      <c r="C125" s="442"/>
      <c r="D125" s="442"/>
      <c r="E125" s="442"/>
      <c r="F125" s="442"/>
      <c r="G125" s="442"/>
      <c r="H125" s="38" t="s">
        <v>13</v>
      </c>
      <c r="I125" s="39">
        <f>SUM(I36+I78+I88+I114+I120)</f>
        <v>1968.0130833333333</v>
      </c>
    </row>
    <row r="126" spans="1:9" ht="15">
      <c r="A126" s="23" t="s">
        <v>2</v>
      </c>
      <c r="B126" s="301" t="s">
        <v>87</v>
      </c>
      <c r="C126" s="301"/>
      <c r="D126" s="301"/>
      <c r="E126" s="301"/>
      <c r="F126" s="301"/>
      <c r="G126" s="301"/>
      <c r="H126" s="19">
        <v>0.1038</v>
      </c>
      <c r="I126" s="13">
        <f>ROUND(H126*I125,2)</f>
        <v>204.28</v>
      </c>
    </row>
    <row r="127" spans="1:9" ht="63" customHeight="1">
      <c r="A127" s="442" t="s">
        <v>88</v>
      </c>
      <c r="B127" s="442"/>
      <c r="C127" s="442"/>
      <c r="D127" s="442"/>
      <c r="E127" s="442"/>
      <c r="F127" s="442"/>
      <c r="G127" s="442"/>
      <c r="H127" s="40" t="s">
        <v>13</v>
      </c>
      <c r="I127" s="39">
        <f>SUM(I36+I78+I88+I114+I120+I126)</f>
        <v>2172.2930833333335</v>
      </c>
    </row>
    <row r="128" spans="1:9" ht="15">
      <c r="A128" s="23" t="s">
        <v>4</v>
      </c>
      <c r="B128" s="301" t="s">
        <v>89</v>
      </c>
      <c r="C128" s="301"/>
      <c r="D128" s="301"/>
      <c r="E128" s="301"/>
      <c r="F128" s="301"/>
      <c r="G128" s="301"/>
      <c r="H128" s="19">
        <v>9.0999999999999998E-2</v>
      </c>
      <c r="I128" s="13">
        <f>ROUND(H128*I127,2)</f>
        <v>197.68</v>
      </c>
    </row>
    <row r="129" spans="1:9" ht="58.9" customHeight="1">
      <c r="A129" s="442" t="s">
        <v>90</v>
      </c>
      <c r="B129" s="442"/>
      <c r="C129" s="442"/>
      <c r="D129" s="442"/>
      <c r="E129" s="442"/>
      <c r="F129" s="442"/>
      <c r="G129" s="442"/>
      <c r="H129" s="40" t="s">
        <v>13</v>
      </c>
      <c r="I129" s="39">
        <f>SUM(I36+I78+I88+I114+I120+I126+I128)</f>
        <v>2369.9730833333333</v>
      </c>
    </row>
    <row r="130" spans="1:9" ht="15.75">
      <c r="A130" s="41" t="s">
        <v>5</v>
      </c>
      <c r="B130" s="303" t="s">
        <v>91</v>
      </c>
      <c r="C130" s="303"/>
      <c r="D130" s="303"/>
      <c r="E130" s="303"/>
      <c r="F130" s="303"/>
      <c r="G130" s="303"/>
      <c r="H130" s="42" t="s">
        <v>13</v>
      </c>
      <c r="I130" s="43" t="s">
        <v>13</v>
      </c>
    </row>
    <row r="131" spans="1:9">
      <c r="A131" s="23"/>
      <c r="B131" s="307" t="s">
        <v>92</v>
      </c>
      <c r="C131" s="307"/>
      <c r="D131" s="307"/>
      <c r="E131" s="307"/>
      <c r="F131" s="307"/>
      <c r="G131" s="307"/>
      <c r="H131" s="42" t="s">
        <v>13</v>
      </c>
      <c r="I131" s="43" t="s">
        <v>13</v>
      </c>
    </row>
    <row r="132" spans="1:9">
      <c r="A132" s="23"/>
      <c r="B132" s="304" t="s">
        <v>93</v>
      </c>
      <c r="C132" s="304"/>
      <c r="D132" s="304"/>
      <c r="E132" s="304"/>
      <c r="F132" s="304"/>
      <c r="G132" s="304"/>
      <c r="H132" s="44">
        <v>0.03</v>
      </c>
      <c r="I132" s="154">
        <f>ROUND(($I$129/(1-$H$140))*H132,2)</f>
        <v>77.83</v>
      </c>
    </row>
    <row r="133" spans="1:9">
      <c r="A133" s="23"/>
      <c r="B133" s="304" t="s">
        <v>94</v>
      </c>
      <c r="C133" s="304"/>
      <c r="D133" s="304"/>
      <c r="E133" s="304"/>
      <c r="F133" s="304"/>
      <c r="G133" s="304"/>
      <c r="H133" s="44">
        <v>6.4999999999999997E-3</v>
      </c>
      <c r="I133" s="154">
        <f>ROUND(($I$129/(1-$H$140))*H133,2)</f>
        <v>16.86</v>
      </c>
    </row>
    <row r="134" spans="1:9">
      <c r="A134" s="23"/>
      <c r="B134" s="305" t="s">
        <v>95</v>
      </c>
      <c r="C134" s="305"/>
      <c r="D134" s="305"/>
      <c r="E134" s="305"/>
      <c r="F134" s="305"/>
      <c r="G134" s="305"/>
      <c r="H134" s="45" t="s">
        <v>13</v>
      </c>
      <c r="I134" s="43" t="s">
        <v>13</v>
      </c>
    </row>
    <row r="135" spans="1:9">
      <c r="A135" s="23"/>
      <c r="B135" s="305" t="s">
        <v>96</v>
      </c>
      <c r="C135" s="305"/>
      <c r="D135" s="305"/>
      <c r="E135" s="305"/>
      <c r="F135" s="305"/>
      <c r="G135" s="305"/>
      <c r="H135" s="45" t="s">
        <v>13</v>
      </c>
      <c r="I135" s="43" t="s">
        <v>13</v>
      </c>
    </row>
    <row r="136" spans="1:9">
      <c r="A136" s="23"/>
      <c r="B136" s="291" t="s">
        <v>97</v>
      </c>
      <c r="C136" s="291"/>
      <c r="D136" s="291"/>
      <c r="E136" s="291"/>
      <c r="F136" s="291"/>
      <c r="G136" s="291"/>
      <c r="H136" s="46" t="s">
        <v>13</v>
      </c>
      <c r="I136" s="43" t="s">
        <v>13</v>
      </c>
    </row>
    <row r="137" spans="1:9">
      <c r="A137" s="23"/>
      <c r="B137" s="291" t="s">
        <v>98</v>
      </c>
      <c r="C137" s="291"/>
      <c r="D137" s="291"/>
      <c r="E137" s="291"/>
      <c r="F137" s="291"/>
      <c r="G137" s="291"/>
      <c r="H137" s="46" t="s">
        <v>13</v>
      </c>
      <c r="I137" s="43" t="s">
        <v>13</v>
      </c>
    </row>
    <row r="138" spans="1:9" ht="27" customHeight="1">
      <c r="A138" s="23"/>
      <c r="B138" s="339" t="s">
        <v>180</v>
      </c>
      <c r="C138" s="339"/>
      <c r="D138" s="339"/>
      <c r="E138" s="339"/>
      <c r="F138" s="339"/>
      <c r="G138" s="339"/>
      <c r="H138" s="44">
        <v>0.05</v>
      </c>
      <c r="I138" s="154">
        <f>ROUND(($I$129/(1-$H$140))*H138,2)</f>
        <v>129.72</v>
      </c>
    </row>
    <row r="139" spans="1:9">
      <c r="A139" s="295" t="s">
        <v>62</v>
      </c>
      <c r="B139" s="295"/>
      <c r="C139" s="295"/>
      <c r="D139" s="295"/>
      <c r="E139" s="295"/>
      <c r="F139" s="295"/>
      <c r="G139" s="295"/>
      <c r="H139" s="295"/>
      <c r="I139" s="64">
        <f>SUM(I126+I128+I132+I133+I138)</f>
        <v>626.37</v>
      </c>
    </row>
    <row r="140" spans="1:9">
      <c r="A140" s="296" t="s">
        <v>99</v>
      </c>
      <c r="B140" s="296"/>
      <c r="C140" s="296"/>
      <c r="D140" s="296"/>
      <c r="E140" s="296"/>
      <c r="F140" s="296"/>
      <c r="G140" s="296"/>
      <c r="H140" s="19">
        <f>SUM(H132:H138)</f>
        <v>8.6499999999999994E-2</v>
      </c>
      <c r="I140" s="24">
        <f>SUM(I132:I138)</f>
        <v>224.41</v>
      </c>
    </row>
    <row r="141" spans="1:9">
      <c r="A141" s="297" t="s">
        <v>100</v>
      </c>
      <c r="B141" s="297"/>
      <c r="C141" s="298" t="s">
        <v>101</v>
      </c>
      <c r="D141" s="298"/>
      <c r="E141" s="298"/>
      <c r="F141" s="298"/>
      <c r="G141" s="298"/>
      <c r="H141" s="298"/>
      <c r="I141" s="298"/>
    </row>
    <row r="142" spans="1:9">
      <c r="A142" s="297"/>
      <c r="B142" s="297"/>
      <c r="C142" s="299" t="s">
        <v>102</v>
      </c>
      <c r="D142" s="299"/>
      <c r="E142" s="299"/>
      <c r="F142" s="299"/>
      <c r="G142" s="299"/>
      <c r="H142" s="299"/>
      <c r="I142" s="299"/>
    </row>
    <row r="143" spans="1:9">
      <c r="A143" s="297"/>
      <c r="B143" s="297"/>
      <c r="C143" s="300" t="s">
        <v>103</v>
      </c>
      <c r="D143" s="300"/>
      <c r="E143" s="300"/>
      <c r="F143" s="300"/>
      <c r="G143" s="300"/>
      <c r="H143" s="300"/>
      <c r="I143" s="300"/>
    </row>
    <row r="144" spans="1:9">
      <c r="A144" s="290"/>
      <c r="B144" s="290"/>
      <c r="C144" s="290"/>
      <c r="D144" s="290"/>
      <c r="E144" s="290"/>
      <c r="F144" s="290"/>
      <c r="G144" s="290"/>
      <c r="H144" s="290"/>
      <c r="I144" s="290"/>
    </row>
    <row r="145" spans="1:9" ht="15.75">
      <c r="A145" s="292" t="s">
        <v>104</v>
      </c>
      <c r="B145" s="292"/>
      <c r="C145" s="292"/>
      <c r="D145" s="292"/>
      <c r="E145" s="292"/>
      <c r="F145" s="292"/>
      <c r="G145" s="292"/>
      <c r="H145" s="292"/>
      <c r="I145" s="292"/>
    </row>
    <row r="146" spans="1:9" ht="15">
      <c r="A146" s="293" t="s">
        <v>105</v>
      </c>
      <c r="B146" s="293"/>
      <c r="C146" s="293"/>
      <c r="D146" s="293"/>
      <c r="E146" s="293"/>
      <c r="F146" s="293"/>
      <c r="G146" s="293"/>
      <c r="H146" s="293"/>
      <c r="I146" s="116" t="s">
        <v>31</v>
      </c>
    </row>
    <row r="147" spans="1:9">
      <c r="A147" s="48" t="s">
        <v>2</v>
      </c>
      <c r="B147" s="288" t="s">
        <v>106</v>
      </c>
      <c r="C147" s="288"/>
      <c r="D147" s="288"/>
      <c r="E147" s="288"/>
      <c r="F147" s="288"/>
      <c r="G147" s="288"/>
      <c r="H147" s="288"/>
      <c r="I147" s="27">
        <f>I36</f>
        <v>1264.8399999999999</v>
      </c>
    </row>
    <row r="148" spans="1:9">
      <c r="A148" s="48" t="s">
        <v>4</v>
      </c>
      <c r="B148" s="288" t="s">
        <v>107</v>
      </c>
      <c r="C148" s="288"/>
      <c r="D148" s="288"/>
      <c r="E148" s="288"/>
      <c r="F148" s="288"/>
      <c r="G148" s="288"/>
      <c r="H148" s="288"/>
      <c r="I148" s="27">
        <f>I78</f>
        <v>465.46999999999991</v>
      </c>
    </row>
    <row r="149" spans="1:9">
      <c r="A149" s="48" t="s">
        <v>5</v>
      </c>
      <c r="B149" s="288" t="s">
        <v>108</v>
      </c>
      <c r="C149" s="288"/>
      <c r="D149" s="288"/>
      <c r="E149" s="288"/>
      <c r="F149" s="288"/>
      <c r="G149" s="288"/>
      <c r="H149" s="288"/>
      <c r="I149" s="27"/>
    </row>
    <row r="150" spans="1:9">
      <c r="A150" s="48" t="s">
        <v>7</v>
      </c>
      <c r="B150" s="288" t="s">
        <v>109</v>
      </c>
      <c r="C150" s="288"/>
      <c r="D150" s="288"/>
      <c r="E150" s="288"/>
      <c r="F150" s="288"/>
      <c r="G150" s="288"/>
      <c r="H150" s="288"/>
      <c r="I150" s="27"/>
    </row>
    <row r="151" spans="1:9">
      <c r="A151" s="48" t="s">
        <v>24</v>
      </c>
      <c r="B151" s="288" t="s">
        <v>110</v>
      </c>
      <c r="C151" s="288"/>
      <c r="D151" s="288"/>
      <c r="E151" s="288"/>
      <c r="F151" s="288"/>
      <c r="G151" s="288"/>
      <c r="H151" s="288"/>
      <c r="I151" s="27"/>
    </row>
    <row r="152" spans="1:9">
      <c r="A152" s="285" t="s">
        <v>111</v>
      </c>
      <c r="B152" s="285"/>
      <c r="C152" s="285"/>
      <c r="D152" s="285"/>
      <c r="E152" s="285"/>
      <c r="F152" s="285"/>
      <c r="G152" s="285"/>
      <c r="H152" s="285"/>
      <c r="I152" s="27">
        <f>SUM(I147:I151)</f>
        <v>1730.31</v>
      </c>
    </row>
    <row r="153" spans="1:9">
      <c r="A153" s="50" t="s">
        <v>25</v>
      </c>
      <c r="B153" s="288" t="s">
        <v>84</v>
      </c>
      <c r="C153" s="288"/>
      <c r="D153" s="288"/>
      <c r="E153" s="288"/>
      <c r="F153" s="288"/>
      <c r="G153" s="288"/>
      <c r="H153" s="288"/>
      <c r="I153" s="74">
        <f>I139</f>
        <v>626.37</v>
      </c>
    </row>
    <row r="154" spans="1:9">
      <c r="A154" s="285" t="s">
        <v>112</v>
      </c>
      <c r="B154" s="285"/>
      <c r="C154" s="285"/>
      <c r="D154" s="285"/>
      <c r="E154" s="285"/>
      <c r="F154" s="285"/>
      <c r="G154" s="285"/>
      <c r="H154" s="285"/>
      <c r="I154" s="27">
        <f>I152+I153</f>
        <v>2356.6799999999998</v>
      </c>
    </row>
    <row r="155" spans="1:9">
      <c r="A155" s="286"/>
      <c r="B155" s="286"/>
      <c r="C155" s="286"/>
      <c r="D155" s="286"/>
      <c r="E155" s="286"/>
      <c r="F155" s="286"/>
      <c r="G155" s="286"/>
      <c r="H155" s="286"/>
      <c r="I155" s="286"/>
    </row>
    <row r="157" spans="1:9">
      <c r="F157" s="441" t="s">
        <v>166</v>
      </c>
      <c r="G157" s="441"/>
      <c r="H157" s="441"/>
      <c r="I157" s="441"/>
    </row>
    <row r="158" spans="1:9">
      <c r="F158" s="125" t="s">
        <v>167</v>
      </c>
      <c r="G158" s="126"/>
      <c r="H158" s="127"/>
      <c r="I158" s="122">
        <f>ROUND(I154/220,2)</f>
        <v>10.71</v>
      </c>
    </row>
    <row r="159" spans="1:9">
      <c r="F159" s="450" t="s">
        <v>168</v>
      </c>
      <c r="G159" s="451"/>
      <c r="H159" s="452"/>
      <c r="I159" s="134">
        <f>ROUND(I158+(I158*50%),2)</f>
        <v>16.07</v>
      </c>
    </row>
    <row r="160" spans="1:9">
      <c r="F160" s="450" t="s">
        <v>169</v>
      </c>
      <c r="G160" s="451"/>
      <c r="H160" s="452"/>
      <c r="I160" s="134">
        <f>ROUND(I158+(I158*100%),2)</f>
        <v>21.42</v>
      </c>
    </row>
  </sheetData>
  <mergeCells count="175">
    <mergeCell ref="A1:I1"/>
    <mergeCell ref="A2:I2"/>
    <mergeCell ref="A3:I3"/>
    <mergeCell ref="A5:E5"/>
    <mergeCell ref="F5:I5"/>
    <mergeCell ref="A6:E6"/>
    <mergeCell ref="F6:I6"/>
    <mergeCell ref="F159:H159"/>
    <mergeCell ref="F160:H160"/>
    <mergeCell ref="B11:G11"/>
    <mergeCell ref="H11:I11"/>
    <mergeCell ref="B12:G12"/>
    <mergeCell ref="H12:I12"/>
    <mergeCell ref="B13:G13"/>
    <mergeCell ref="H13:I13"/>
    <mergeCell ref="A7:I7"/>
    <mergeCell ref="A8:I8"/>
    <mergeCell ref="B9:G9"/>
    <mergeCell ref="H9:I9"/>
    <mergeCell ref="B10:G10"/>
    <mergeCell ref="H10:I10"/>
    <mergeCell ref="A17:G17"/>
    <mergeCell ref="H17:I17"/>
    <mergeCell ref="A18:I18"/>
    <mergeCell ref="B22:G22"/>
    <mergeCell ref="H22:I22"/>
    <mergeCell ref="A4:I4"/>
    <mergeCell ref="B25:G25"/>
    <mergeCell ref="H25:I25"/>
    <mergeCell ref="B23:G23"/>
    <mergeCell ref="H23:I23"/>
    <mergeCell ref="B24:G24"/>
    <mergeCell ref="H24:I24"/>
    <mergeCell ref="A19:I19"/>
    <mergeCell ref="A20:I20"/>
    <mergeCell ref="B21:G21"/>
    <mergeCell ref="H21:I21"/>
    <mergeCell ref="A14:I14"/>
    <mergeCell ref="A15:E15"/>
    <mergeCell ref="F15:G15"/>
    <mergeCell ref="H15:I15"/>
    <mergeCell ref="A16:E16"/>
    <mergeCell ref="F16:G16"/>
    <mergeCell ref="H16:I16"/>
    <mergeCell ref="B29:G29"/>
    <mergeCell ref="B31:G31"/>
    <mergeCell ref="B32:G32"/>
    <mergeCell ref="B33:G33"/>
    <mergeCell ref="B34:G34"/>
    <mergeCell ref="B26:G26"/>
    <mergeCell ref="H26:I26"/>
    <mergeCell ref="A27:I27"/>
    <mergeCell ref="A28:I28"/>
    <mergeCell ref="B30:G30"/>
    <mergeCell ref="B41:G41"/>
    <mergeCell ref="B42:G42"/>
    <mergeCell ref="A45:H45"/>
    <mergeCell ref="A46:I46"/>
    <mergeCell ref="B35:H35"/>
    <mergeCell ref="A36:H36"/>
    <mergeCell ref="A37:H37"/>
    <mergeCell ref="A38:I38"/>
    <mergeCell ref="A39:I39"/>
    <mergeCell ref="B40:G40"/>
    <mergeCell ref="A43:G43"/>
    <mergeCell ref="B44:G44"/>
    <mergeCell ref="B53:G53"/>
    <mergeCell ref="B54:G54"/>
    <mergeCell ref="B55:G55"/>
    <mergeCell ref="B56:G56"/>
    <mergeCell ref="A57:G57"/>
    <mergeCell ref="A58:I58"/>
    <mergeCell ref="A47:I47"/>
    <mergeCell ref="B48:G48"/>
    <mergeCell ref="B49:G49"/>
    <mergeCell ref="B50:G50"/>
    <mergeCell ref="B51:C51"/>
    <mergeCell ref="B52:G52"/>
    <mergeCell ref="B65:H65"/>
    <mergeCell ref="B66:G66"/>
    <mergeCell ref="B67:G67"/>
    <mergeCell ref="B68:H68"/>
    <mergeCell ref="B69:H69"/>
    <mergeCell ref="B70:H70"/>
    <mergeCell ref="A59:I59"/>
    <mergeCell ref="B60:H60"/>
    <mergeCell ref="B61:H61"/>
    <mergeCell ref="B62:G62"/>
    <mergeCell ref="B63:G63"/>
    <mergeCell ref="B64:G64"/>
    <mergeCell ref="B77:H77"/>
    <mergeCell ref="A78:H78"/>
    <mergeCell ref="A80:I80"/>
    <mergeCell ref="B81:H81"/>
    <mergeCell ref="B71:H71"/>
    <mergeCell ref="A72:I72"/>
    <mergeCell ref="A73:I73"/>
    <mergeCell ref="B74:H74"/>
    <mergeCell ref="B75:H75"/>
    <mergeCell ref="B76:H76"/>
    <mergeCell ref="B82:G82"/>
    <mergeCell ref="B83:G83"/>
    <mergeCell ref="A90:H90"/>
    <mergeCell ref="A91:I91"/>
    <mergeCell ref="B92:H92"/>
    <mergeCell ref="B93:G93"/>
    <mergeCell ref="B84:G84"/>
    <mergeCell ref="B87:G87"/>
    <mergeCell ref="A88:H88"/>
    <mergeCell ref="A89:I89"/>
    <mergeCell ref="B85:G85"/>
    <mergeCell ref="B86:G86"/>
    <mergeCell ref="B94:G94"/>
    <mergeCell ref="B95:G95"/>
    <mergeCell ref="A102:I102"/>
    <mergeCell ref="A103:I103"/>
    <mergeCell ref="B104:H104"/>
    <mergeCell ref="B105:H105"/>
    <mergeCell ref="A106:H106"/>
    <mergeCell ref="A99:H99"/>
    <mergeCell ref="B100:H100"/>
    <mergeCell ref="A101:H101"/>
    <mergeCell ref="B96:G96"/>
    <mergeCell ref="B97:G97"/>
    <mergeCell ref="B98:G98"/>
    <mergeCell ref="B112:H112"/>
    <mergeCell ref="B113:H113"/>
    <mergeCell ref="A114:H114"/>
    <mergeCell ref="A115:I115"/>
    <mergeCell ref="B116:H116"/>
    <mergeCell ref="B117:H117"/>
    <mergeCell ref="B107:H107"/>
    <mergeCell ref="A108:H108"/>
    <mergeCell ref="A109:I109"/>
    <mergeCell ref="A110:I110"/>
    <mergeCell ref="B111:H111"/>
    <mergeCell ref="A125:G125"/>
    <mergeCell ref="B126:G126"/>
    <mergeCell ref="A127:G127"/>
    <mergeCell ref="B128:G128"/>
    <mergeCell ref="A129:G129"/>
    <mergeCell ref="B130:G130"/>
    <mergeCell ref="B118:H118"/>
    <mergeCell ref="B119:H119"/>
    <mergeCell ref="A120:H120"/>
    <mergeCell ref="A121:I121"/>
    <mergeCell ref="A123:I123"/>
    <mergeCell ref="B124:G124"/>
    <mergeCell ref="F157:I157"/>
    <mergeCell ref="B150:H150"/>
    <mergeCell ref="B151:H151"/>
    <mergeCell ref="A152:H152"/>
    <mergeCell ref="B153:H153"/>
    <mergeCell ref="A154:H154"/>
    <mergeCell ref="A155:I155"/>
    <mergeCell ref="A144:I144"/>
    <mergeCell ref="A145:I145"/>
    <mergeCell ref="A146:H146"/>
    <mergeCell ref="B147:H147"/>
    <mergeCell ref="B148:H148"/>
    <mergeCell ref="B149:H149"/>
    <mergeCell ref="B137:G137"/>
    <mergeCell ref="B138:G138"/>
    <mergeCell ref="A139:H139"/>
    <mergeCell ref="A140:G140"/>
    <mergeCell ref="A141:B143"/>
    <mergeCell ref="C141:I141"/>
    <mergeCell ref="C142:I142"/>
    <mergeCell ref="C143:I143"/>
    <mergeCell ref="B131:G131"/>
    <mergeCell ref="B132:G132"/>
    <mergeCell ref="B133:G133"/>
    <mergeCell ref="B134:G134"/>
    <mergeCell ref="B135:G135"/>
    <mergeCell ref="B136:G136"/>
  </mergeCells>
  <pageMargins left="0.511811024" right="0.511811024" top="0.78740157499999996" bottom="0.78740157499999996" header="0.31496062000000002" footer="0.31496062000000002"/>
  <pageSetup paperSize="9" scale="88" fitToHeight="0" orientation="portrait" r:id="rId1"/>
  <rowBreaks count="2" manualBreakCount="2">
    <brk id="51" max="8" man="1"/>
    <brk id="9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1"/>
  <sheetViews>
    <sheetView view="pageBreakPreview" topLeftCell="A139" zoomScale="80" zoomScaleNormal="100" zoomScaleSheetLayoutView="80" workbookViewId="0">
      <selection activeCell="L47" sqref="A5:L47"/>
    </sheetView>
  </sheetViews>
  <sheetFormatPr defaultRowHeight="12.75"/>
  <cols>
    <col min="2" max="3" width="6.7109375" customWidth="1"/>
    <col min="4" max="4" width="7.5703125" customWidth="1"/>
    <col min="5" max="5" width="9.85546875" customWidth="1"/>
    <col min="6" max="6" width="12.7109375" customWidth="1"/>
    <col min="7" max="7" width="20.7109375" customWidth="1"/>
    <col min="8" max="8" width="9.7109375" bestFit="1" customWidth="1"/>
    <col min="9" max="9" width="10.5703125" customWidth="1"/>
  </cols>
  <sheetData>
    <row r="2" spans="1:9" ht="18">
      <c r="A2" s="408" t="s">
        <v>135</v>
      </c>
      <c r="B2" s="408"/>
      <c r="C2" s="408"/>
      <c r="D2" s="408"/>
      <c r="E2" s="408"/>
      <c r="F2" s="408"/>
      <c r="G2" s="408"/>
      <c r="H2" s="408"/>
      <c r="I2" s="408"/>
    </row>
    <row r="3" spans="1:9" ht="15.75">
      <c r="A3" s="409" t="s">
        <v>164</v>
      </c>
      <c r="B3" s="409"/>
      <c r="C3" s="409"/>
      <c r="D3" s="409"/>
      <c r="E3" s="409"/>
      <c r="F3" s="409"/>
      <c r="G3" s="409"/>
      <c r="H3" s="409"/>
      <c r="I3" s="409"/>
    </row>
    <row r="4" spans="1:9" ht="15.75">
      <c r="A4" s="411" t="s">
        <v>190</v>
      </c>
      <c r="B4" s="411"/>
      <c r="C4" s="411"/>
      <c r="D4" s="411"/>
      <c r="E4" s="411"/>
      <c r="F4" s="411"/>
      <c r="G4" s="411"/>
      <c r="H4" s="411"/>
      <c r="I4" s="411"/>
    </row>
    <row r="5" spans="1:9" ht="13.15" customHeight="1">
      <c r="A5" s="309" t="s">
        <v>228</v>
      </c>
      <c r="B5" s="309"/>
      <c r="C5" s="309"/>
      <c r="D5" s="309"/>
      <c r="E5" s="309"/>
      <c r="F5" s="401"/>
      <c r="G5" s="401"/>
      <c r="H5" s="401"/>
      <c r="I5" s="401"/>
    </row>
    <row r="6" spans="1:9">
      <c r="A6" s="309" t="s">
        <v>0</v>
      </c>
      <c r="B6" s="309"/>
      <c r="C6" s="309"/>
      <c r="D6" s="309"/>
      <c r="E6" s="309"/>
      <c r="F6" s="401"/>
      <c r="G6" s="401"/>
      <c r="H6" s="401"/>
      <c r="I6" s="401"/>
    </row>
    <row r="7" spans="1:9">
      <c r="A7" s="309" t="s">
        <v>127</v>
      </c>
      <c r="B7" s="309"/>
      <c r="C7" s="309"/>
      <c r="D7" s="309"/>
      <c r="E7" s="309"/>
      <c r="F7" s="309"/>
      <c r="G7" s="309"/>
      <c r="H7" s="309"/>
      <c r="I7" s="309"/>
    </row>
    <row r="8" spans="1:9" ht="15">
      <c r="A8" s="397" t="s">
        <v>1</v>
      </c>
      <c r="B8" s="398"/>
      <c r="C8" s="398"/>
      <c r="D8" s="398"/>
      <c r="E8" s="398"/>
      <c r="F8" s="398"/>
      <c r="G8" s="398"/>
      <c r="H8" s="398"/>
      <c r="I8" s="399"/>
    </row>
    <row r="9" spans="1:9">
      <c r="A9" s="115" t="s">
        <v>2</v>
      </c>
      <c r="B9" s="309" t="s">
        <v>3</v>
      </c>
      <c r="C9" s="309"/>
      <c r="D9" s="309"/>
      <c r="E9" s="309"/>
      <c r="F9" s="309"/>
      <c r="G9" s="309"/>
      <c r="H9" s="410"/>
      <c r="I9" s="410"/>
    </row>
    <row r="10" spans="1:9" ht="13.15" customHeight="1">
      <c r="A10" s="115" t="s">
        <v>4</v>
      </c>
      <c r="B10" s="294" t="s">
        <v>241</v>
      </c>
      <c r="C10" s="294"/>
      <c r="D10" s="294"/>
      <c r="E10" s="294"/>
      <c r="F10" s="294"/>
      <c r="G10" s="294"/>
      <c r="H10" s="400" t="s">
        <v>128</v>
      </c>
      <c r="I10" s="400"/>
    </row>
    <row r="11" spans="1:9">
      <c r="A11" s="115" t="s">
        <v>5</v>
      </c>
      <c r="B11" s="309" t="s">
        <v>6</v>
      </c>
      <c r="C11" s="309"/>
      <c r="D11" s="309"/>
      <c r="E11" s="309"/>
      <c r="F11" s="309"/>
      <c r="G11" s="309"/>
      <c r="H11" s="401" t="s">
        <v>181</v>
      </c>
      <c r="I11" s="401"/>
    </row>
    <row r="12" spans="1:9">
      <c r="A12" s="115" t="s">
        <v>7</v>
      </c>
      <c r="B12" s="309" t="s">
        <v>8</v>
      </c>
      <c r="C12" s="309"/>
      <c r="D12" s="309"/>
      <c r="E12" s="309"/>
      <c r="F12" s="309"/>
      <c r="G12" s="309"/>
      <c r="H12" s="401">
        <v>12</v>
      </c>
      <c r="I12" s="401"/>
    </row>
    <row r="13" spans="1:9">
      <c r="A13" s="115" t="s">
        <v>24</v>
      </c>
      <c r="B13" s="287" t="s">
        <v>129</v>
      </c>
      <c r="C13" s="288"/>
      <c r="D13" s="288"/>
      <c r="E13" s="288"/>
      <c r="F13" s="288"/>
      <c r="G13" s="289"/>
      <c r="H13" s="406" t="s">
        <v>182</v>
      </c>
      <c r="I13" s="407"/>
    </row>
    <row r="14" spans="1:9" ht="15">
      <c r="A14" s="402" t="s">
        <v>9</v>
      </c>
      <c r="B14" s="402"/>
      <c r="C14" s="402"/>
      <c r="D14" s="402"/>
      <c r="E14" s="402"/>
      <c r="F14" s="402"/>
      <c r="G14" s="402"/>
      <c r="H14" s="402"/>
      <c r="I14" s="402"/>
    </row>
    <row r="15" spans="1:9" ht="46.9" customHeight="1">
      <c r="A15" s="403" t="s">
        <v>240</v>
      </c>
      <c r="B15" s="403"/>
      <c r="C15" s="403"/>
      <c r="D15" s="403"/>
      <c r="E15" s="403"/>
      <c r="F15" s="404" t="s">
        <v>10</v>
      </c>
      <c r="G15" s="404"/>
      <c r="H15" s="405" t="s">
        <v>11</v>
      </c>
      <c r="I15" s="405"/>
    </row>
    <row r="16" spans="1:9">
      <c r="A16" s="309" t="s">
        <v>130</v>
      </c>
      <c r="B16" s="309"/>
      <c r="C16" s="309"/>
      <c r="D16" s="309"/>
      <c r="E16" s="309"/>
      <c r="F16" s="395" t="s">
        <v>12</v>
      </c>
      <c r="G16" s="395"/>
      <c r="H16" s="396">
        <v>19</v>
      </c>
      <c r="I16" s="396"/>
    </row>
    <row r="17" spans="1:9">
      <c r="A17" s="389" t="s">
        <v>14</v>
      </c>
      <c r="B17" s="389"/>
      <c r="C17" s="389"/>
      <c r="D17" s="389"/>
      <c r="E17" s="389"/>
      <c r="F17" s="389"/>
      <c r="G17" s="389"/>
      <c r="H17" s="390">
        <f>SUM(H16:H16)</f>
        <v>19</v>
      </c>
      <c r="I17" s="390"/>
    </row>
    <row r="18" spans="1:9">
      <c r="A18" s="391"/>
      <c r="B18" s="391"/>
      <c r="C18" s="391"/>
      <c r="D18" s="391"/>
      <c r="E18" s="391"/>
      <c r="F18" s="391"/>
      <c r="G18" s="391"/>
      <c r="H18" s="391"/>
      <c r="I18" s="391"/>
    </row>
    <row r="19" spans="1:9" ht="19.5">
      <c r="A19" s="392" t="s">
        <v>131</v>
      </c>
      <c r="B19" s="393"/>
      <c r="C19" s="393"/>
      <c r="D19" s="393"/>
      <c r="E19" s="393"/>
      <c r="F19" s="393"/>
      <c r="G19" s="393"/>
      <c r="H19" s="393"/>
      <c r="I19" s="394"/>
    </row>
    <row r="20" spans="1:9" ht="15">
      <c r="A20" s="397" t="s">
        <v>15</v>
      </c>
      <c r="B20" s="398"/>
      <c r="C20" s="398"/>
      <c r="D20" s="398"/>
      <c r="E20" s="398"/>
      <c r="F20" s="398"/>
      <c r="G20" s="398"/>
      <c r="H20" s="398"/>
      <c r="I20" s="399"/>
    </row>
    <row r="21" spans="1:9">
      <c r="A21" s="115">
        <v>1</v>
      </c>
      <c r="B21" s="309" t="s">
        <v>16</v>
      </c>
      <c r="C21" s="309"/>
      <c r="D21" s="309"/>
      <c r="E21" s="309"/>
      <c r="F21" s="309"/>
      <c r="G21" s="309"/>
      <c r="H21" s="386" t="s">
        <v>117</v>
      </c>
      <c r="I21" s="386"/>
    </row>
    <row r="22" spans="1:9">
      <c r="A22" s="9">
        <v>2</v>
      </c>
      <c r="B22" s="317" t="s">
        <v>17</v>
      </c>
      <c r="C22" s="317"/>
      <c r="D22" s="317"/>
      <c r="E22" s="317"/>
      <c r="F22" s="317"/>
      <c r="G22" s="317"/>
      <c r="H22" s="387" t="s">
        <v>132</v>
      </c>
      <c r="I22" s="387"/>
    </row>
    <row r="23" spans="1:9">
      <c r="A23" s="115">
        <v>3</v>
      </c>
      <c r="B23" s="309" t="s">
        <v>18</v>
      </c>
      <c r="C23" s="309"/>
      <c r="D23" s="309"/>
      <c r="E23" s="309"/>
      <c r="F23" s="309"/>
      <c r="G23" s="309"/>
      <c r="H23" s="388">
        <v>1264.8399999999999</v>
      </c>
      <c r="I23" s="388"/>
    </row>
    <row r="24" spans="1:9" ht="15">
      <c r="A24" s="115">
        <v>4</v>
      </c>
      <c r="B24" s="309" t="s">
        <v>19</v>
      </c>
      <c r="C24" s="309"/>
      <c r="D24" s="309"/>
      <c r="E24" s="309"/>
      <c r="F24" s="309"/>
      <c r="G24" s="309"/>
      <c r="H24" s="357" t="str">
        <f>H21</f>
        <v>MOTORISTA</v>
      </c>
      <c r="I24" s="357"/>
    </row>
    <row r="25" spans="1:9">
      <c r="A25" s="115">
        <v>5</v>
      </c>
      <c r="B25" s="309" t="s">
        <v>20</v>
      </c>
      <c r="C25" s="309"/>
      <c r="D25" s="309"/>
      <c r="E25" s="309"/>
      <c r="F25" s="309"/>
      <c r="G25" s="309"/>
      <c r="H25" s="358" t="s">
        <v>184</v>
      </c>
      <c r="I25" s="358"/>
    </row>
    <row r="26" spans="1:9">
      <c r="A26" s="103">
        <v>6</v>
      </c>
      <c r="B26" s="359" t="s">
        <v>118</v>
      </c>
      <c r="C26" s="359"/>
      <c r="D26" s="359"/>
      <c r="E26" s="359"/>
      <c r="F26" s="359"/>
      <c r="G26" s="359"/>
      <c r="H26" s="360">
        <v>1</v>
      </c>
      <c r="I26" s="360"/>
    </row>
    <row r="27" spans="1:9" ht="27.6" customHeight="1">
      <c r="A27" s="434" t="s">
        <v>133</v>
      </c>
      <c r="B27" s="435"/>
      <c r="C27" s="435"/>
      <c r="D27" s="435"/>
      <c r="E27" s="435"/>
      <c r="F27" s="435"/>
      <c r="G27" s="435"/>
      <c r="H27" s="435"/>
      <c r="I27" s="436"/>
    </row>
    <row r="28" spans="1:9" ht="18">
      <c r="A28" s="437" t="s">
        <v>134</v>
      </c>
      <c r="B28" s="437"/>
      <c r="C28" s="437"/>
      <c r="D28" s="437"/>
      <c r="E28" s="437"/>
      <c r="F28" s="437"/>
      <c r="G28" s="437"/>
      <c r="H28" s="437"/>
      <c r="I28" s="437"/>
    </row>
    <row r="29" spans="1:9" ht="30">
      <c r="A29" s="61">
        <v>1</v>
      </c>
      <c r="B29" s="308" t="s">
        <v>21</v>
      </c>
      <c r="C29" s="308"/>
      <c r="D29" s="308"/>
      <c r="E29" s="308"/>
      <c r="F29" s="308"/>
      <c r="G29" s="308"/>
      <c r="H29" s="162" t="s">
        <v>22</v>
      </c>
      <c r="I29" s="61" t="s">
        <v>23</v>
      </c>
    </row>
    <row r="30" spans="1:9" ht="13.9" customHeight="1">
      <c r="A30" s="90" t="s">
        <v>2</v>
      </c>
      <c r="B30" s="412" t="s">
        <v>203</v>
      </c>
      <c r="C30" s="413"/>
      <c r="D30" s="413"/>
      <c r="E30" s="413"/>
      <c r="F30" s="413"/>
      <c r="G30" s="413"/>
      <c r="H30" s="164"/>
      <c r="I30" s="94">
        <v>1264.8399999999999</v>
      </c>
    </row>
    <row r="31" spans="1:9" ht="13.9" customHeight="1">
      <c r="A31" s="90" t="s">
        <v>4</v>
      </c>
      <c r="B31" s="362" t="s">
        <v>204</v>
      </c>
      <c r="C31" s="363"/>
      <c r="D31" s="363"/>
      <c r="E31" s="363"/>
      <c r="F31" s="363"/>
      <c r="G31" s="364"/>
      <c r="H31" s="163">
        <v>0.3</v>
      </c>
      <c r="I31" s="91"/>
    </row>
    <row r="32" spans="1:9" ht="13.9" customHeight="1">
      <c r="A32" s="90" t="s">
        <v>5</v>
      </c>
      <c r="B32" s="371" t="s">
        <v>205</v>
      </c>
      <c r="C32" s="371"/>
      <c r="D32" s="371"/>
      <c r="E32" s="371"/>
      <c r="F32" s="371"/>
      <c r="G32" s="371"/>
      <c r="H32" s="124">
        <v>0.3</v>
      </c>
      <c r="I32" s="91"/>
    </row>
    <row r="33" spans="1:13" ht="15">
      <c r="A33" s="90" t="s">
        <v>5</v>
      </c>
      <c r="B33" s="362" t="s">
        <v>137</v>
      </c>
      <c r="C33" s="363"/>
      <c r="D33" s="363"/>
      <c r="E33" s="363"/>
      <c r="F33" s="363"/>
      <c r="G33" s="364"/>
      <c r="H33" s="123">
        <v>0.2</v>
      </c>
      <c r="I33" s="91">
        <f>I30*H33</f>
        <v>252.96799999999999</v>
      </c>
    </row>
    <row r="34" spans="1:13" ht="15">
      <c r="A34" s="90" t="s">
        <v>24</v>
      </c>
      <c r="B34" s="365" t="s">
        <v>138</v>
      </c>
      <c r="C34" s="366"/>
      <c r="D34" s="366"/>
      <c r="E34" s="366"/>
      <c r="F34" s="366"/>
      <c r="G34" s="366"/>
      <c r="H34" s="93"/>
      <c r="I34" s="94"/>
    </row>
    <row r="35" spans="1:13" ht="15">
      <c r="A35" s="90" t="s">
        <v>25</v>
      </c>
      <c r="B35" s="372" t="s">
        <v>26</v>
      </c>
      <c r="C35" s="372"/>
      <c r="D35" s="372"/>
      <c r="E35" s="372"/>
      <c r="F35" s="372"/>
      <c r="G35" s="372"/>
      <c r="H35" s="373"/>
      <c r="I35" s="95"/>
    </row>
    <row r="36" spans="1:13" ht="15">
      <c r="A36" s="438" t="s">
        <v>27</v>
      </c>
      <c r="B36" s="438"/>
      <c r="C36" s="438"/>
      <c r="D36" s="438"/>
      <c r="E36" s="438"/>
      <c r="F36" s="438"/>
      <c r="G36" s="438"/>
      <c r="H36" s="438"/>
      <c r="I36" s="96">
        <f>SUM(I30:I35)</f>
        <v>1517.808</v>
      </c>
    </row>
    <row r="37" spans="1:13" ht="15">
      <c r="A37" s="367" t="s">
        <v>139</v>
      </c>
      <c r="B37" s="368"/>
      <c r="C37" s="368"/>
      <c r="D37" s="368"/>
      <c r="E37" s="368"/>
      <c r="F37" s="368"/>
      <c r="G37" s="368"/>
      <c r="H37" s="368"/>
      <c r="I37" s="97">
        <f>SUM(I30:I35)</f>
        <v>1517.808</v>
      </c>
    </row>
    <row r="38" spans="1:13" ht="15.75">
      <c r="A38" s="374" t="s">
        <v>29</v>
      </c>
      <c r="B38" s="374"/>
      <c r="C38" s="374"/>
      <c r="D38" s="374"/>
      <c r="E38" s="374"/>
      <c r="F38" s="374"/>
      <c r="G38" s="374"/>
      <c r="H38" s="374"/>
      <c r="I38" s="374"/>
    </row>
    <row r="39" spans="1:13" ht="15">
      <c r="A39" s="376" t="s">
        <v>122</v>
      </c>
      <c r="B39" s="377"/>
      <c r="C39" s="377"/>
      <c r="D39" s="377"/>
      <c r="E39" s="377"/>
      <c r="F39" s="377"/>
      <c r="G39" s="377"/>
      <c r="H39" s="378"/>
      <c r="I39" s="379"/>
    </row>
    <row r="40" spans="1:13" ht="30">
      <c r="A40" s="12" t="s">
        <v>30</v>
      </c>
      <c r="B40" s="465" t="s">
        <v>123</v>
      </c>
      <c r="C40" s="466"/>
      <c r="D40" s="466"/>
      <c r="E40" s="466"/>
      <c r="F40" s="466"/>
      <c r="G40" s="467"/>
      <c r="H40" s="100" t="s">
        <v>141</v>
      </c>
      <c r="I40" s="98" t="s">
        <v>31</v>
      </c>
      <c r="M40" s="143"/>
    </row>
    <row r="41" spans="1:13" ht="15">
      <c r="A41" s="12" t="s">
        <v>2</v>
      </c>
      <c r="B41" s="380" t="s">
        <v>229</v>
      </c>
      <c r="C41" s="380"/>
      <c r="D41" s="380"/>
      <c r="E41" s="380"/>
      <c r="F41" s="380"/>
      <c r="G41" s="380"/>
      <c r="H41" s="99">
        <v>8.3299999999999999E-2</v>
      </c>
      <c r="I41" s="179">
        <f>ROUND($I$37*H41,2)</f>
        <v>126.43</v>
      </c>
      <c r="J41" s="142"/>
      <c r="M41" s="143"/>
    </row>
    <row r="42" spans="1:13" ht="21.75" customHeight="1">
      <c r="A42" s="12" t="s">
        <v>4</v>
      </c>
      <c r="B42" s="446" t="s">
        <v>230</v>
      </c>
      <c r="C42" s="446"/>
      <c r="D42" s="446"/>
      <c r="E42" s="446"/>
      <c r="F42" s="446"/>
      <c r="G42" s="446"/>
      <c r="H42" s="101">
        <v>0.121</v>
      </c>
      <c r="I42" s="179">
        <f>ROUND($I$37*H42,2)</f>
        <v>183.65</v>
      </c>
    </row>
    <row r="43" spans="1:13" ht="13.9" customHeight="1">
      <c r="A43" s="369" t="s">
        <v>62</v>
      </c>
      <c r="B43" s="370"/>
      <c r="C43" s="370"/>
      <c r="D43" s="370"/>
      <c r="E43" s="370"/>
      <c r="F43" s="370"/>
      <c r="G43" s="468"/>
      <c r="H43" s="101">
        <f>SUM(H41:H42)</f>
        <v>0.20429999999999998</v>
      </c>
      <c r="I43" s="179">
        <f>H43*I37</f>
        <v>310.08817439999996</v>
      </c>
      <c r="J43" s="143"/>
      <c r="L43" s="144"/>
      <c r="M43" s="143"/>
    </row>
    <row r="44" spans="1:13" hidden="1">
      <c r="A44" s="316" t="s">
        <v>32</v>
      </c>
      <c r="B44" s="316"/>
      <c r="C44" s="316"/>
      <c r="D44" s="316"/>
      <c r="E44" s="316"/>
      <c r="F44" s="316"/>
      <c r="G44" s="316"/>
      <c r="H44" s="464"/>
      <c r="I44" s="13">
        <f>SUM(I41+I42)</f>
        <v>310.08000000000004</v>
      </c>
    </row>
    <row r="45" spans="1:13" ht="12.75" customHeight="1">
      <c r="A45" s="103" t="s">
        <v>5</v>
      </c>
      <c r="B45" s="469" t="s">
        <v>33</v>
      </c>
      <c r="C45" s="470"/>
      <c r="D45" s="470"/>
      <c r="E45" s="470"/>
      <c r="F45" s="470"/>
      <c r="G45" s="470"/>
      <c r="H45" s="178">
        <f>H58*H43</f>
        <v>7.5182399999999996E-2</v>
      </c>
      <c r="I45" s="181">
        <f>ROUND($H$58*I44,2)</f>
        <v>114.11</v>
      </c>
    </row>
    <row r="46" spans="1:13">
      <c r="A46" s="295" t="s">
        <v>32</v>
      </c>
      <c r="B46" s="295"/>
      <c r="C46" s="295"/>
      <c r="D46" s="295"/>
      <c r="E46" s="295"/>
      <c r="F46" s="295"/>
      <c r="G46" s="295"/>
      <c r="H46" s="327"/>
      <c r="I46" s="180">
        <f>SUM(I44:I45)</f>
        <v>424.19000000000005</v>
      </c>
    </row>
    <row r="47" spans="1:13" ht="56.45" customHeight="1">
      <c r="A47" s="421" t="s">
        <v>178</v>
      </c>
      <c r="B47" s="422"/>
      <c r="C47" s="422"/>
      <c r="D47" s="422"/>
      <c r="E47" s="422"/>
      <c r="F47" s="422"/>
      <c r="G47" s="422"/>
      <c r="H47" s="422"/>
      <c r="I47" s="423"/>
    </row>
    <row r="48" spans="1:13" ht="15">
      <c r="A48" s="382" t="s">
        <v>34</v>
      </c>
      <c r="B48" s="383"/>
      <c r="C48" s="383"/>
      <c r="D48" s="383"/>
      <c r="E48" s="383"/>
      <c r="F48" s="383"/>
      <c r="G48" s="383"/>
      <c r="H48" s="383"/>
      <c r="I48" s="384"/>
    </row>
    <row r="49" spans="1:9" ht="30">
      <c r="A49" s="79" t="s">
        <v>35</v>
      </c>
      <c r="B49" s="308" t="s">
        <v>36</v>
      </c>
      <c r="C49" s="308"/>
      <c r="D49" s="308"/>
      <c r="E49" s="308"/>
      <c r="F49" s="308"/>
      <c r="G49" s="308"/>
      <c r="H49" s="116" t="s">
        <v>22</v>
      </c>
      <c r="I49" s="112" t="s">
        <v>37</v>
      </c>
    </row>
    <row r="50" spans="1:9">
      <c r="A50" s="17" t="s">
        <v>2</v>
      </c>
      <c r="B50" s="339" t="s">
        <v>38</v>
      </c>
      <c r="C50" s="339"/>
      <c r="D50" s="339"/>
      <c r="E50" s="339"/>
      <c r="F50" s="339"/>
      <c r="G50" s="339"/>
      <c r="H50" s="166">
        <v>0.2</v>
      </c>
      <c r="I50" s="13">
        <f>ROUND($I$37*H50,2)</f>
        <v>303.56</v>
      </c>
    </row>
    <row r="51" spans="1:9">
      <c r="A51" s="17" t="s">
        <v>4</v>
      </c>
      <c r="B51" s="339" t="s">
        <v>39</v>
      </c>
      <c r="C51" s="339"/>
      <c r="D51" s="339"/>
      <c r="E51" s="339"/>
      <c r="F51" s="339"/>
      <c r="G51" s="339"/>
      <c r="H51" s="19">
        <v>2.5000000000000001E-2</v>
      </c>
      <c r="I51" s="13">
        <f t="shared" ref="I51:I57" si="0">ROUND($I$37*H51,2)</f>
        <v>37.950000000000003</v>
      </c>
    </row>
    <row r="52" spans="1:9" ht="15">
      <c r="A52" s="17" t="s">
        <v>5</v>
      </c>
      <c r="B52" s="424" t="s">
        <v>40</v>
      </c>
      <c r="C52" s="424"/>
      <c r="D52" s="20" t="s">
        <v>41</v>
      </c>
      <c r="E52" s="21">
        <v>0.03</v>
      </c>
      <c r="F52" s="20" t="s">
        <v>42</v>
      </c>
      <c r="G52" s="22">
        <v>1</v>
      </c>
      <c r="H52" s="165">
        <f>ROUND((E52*G52),6)</f>
        <v>0.03</v>
      </c>
      <c r="I52" s="13">
        <f t="shared" si="0"/>
        <v>45.53</v>
      </c>
    </row>
    <row r="53" spans="1:9">
      <c r="A53" s="17" t="s">
        <v>7</v>
      </c>
      <c r="B53" s="339" t="s">
        <v>43</v>
      </c>
      <c r="C53" s="339"/>
      <c r="D53" s="339"/>
      <c r="E53" s="339"/>
      <c r="F53" s="339"/>
      <c r="G53" s="339"/>
      <c r="H53" s="18">
        <v>1.4999999999999999E-2</v>
      </c>
      <c r="I53" s="13">
        <f t="shared" si="0"/>
        <v>22.77</v>
      </c>
    </row>
    <row r="54" spans="1:9">
      <c r="A54" s="17" t="s">
        <v>24</v>
      </c>
      <c r="B54" s="339" t="s">
        <v>44</v>
      </c>
      <c r="C54" s="339"/>
      <c r="D54" s="339"/>
      <c r="E54" s="339"/>
      <c r="F54" s="339"/>
      <c r="G54" s="339"/>
      <c r="H54" s="166">
        <v>0.01</v>
      </c>
      <c r="I54" s="13">
        <f t="shared" si="0"/>
        <v>15.18</v>
      </c>
    </row>
    <row r="55" spans="1:9">
      <c r="A55" s="17" t="s">
        <v>25</v>
      </c>
      <c r="B55" s="309" t="s">
        <v>45</v>
      </c>
      <c r="C55" s="309"/>
      <c r="D55" s="309"/>
      <c r="E55" s="309"/>
      <c r="F55" s="309"/>
      <c r="G55" s="309"/>
      <c r="H55" s="19">
        <v>6.0000000000000001E-3</v>
      </c>
      <c r="I55" s="13">
        <f t="shared" si="0"/>
        <v>9.11</v>
      </c>
    </row>
    <row r="56" spans="1:9">
      <c r="A56" s="17" t="s">
        <v>28</v>
      </c>
      <c r="B56" s="339" t="s">
        <v>46</v>
      </c>
      <c r="C56" s="339"/>
      <c r="D56" s="339"/>
      <c r="E56" s="339"/>
      <c r="F56" s="339"/>
      <c r="G56" s="339"/>
      <c r="H56" s="18">
        <v>2E-3</v>
      </c>
      <c r="I56" s="13">
        <f t="shared" si="0"/>
        <v>3.04</v>
      </c>
    </row>
    <row r="57" spans="1:9">
      <c r="A57" s="17" t="s">
        <v>47</v>
      </c>
      <c r="B57" s="361" t="s">
        <v>48</v>
      </c>
      <c r="C57" s="361"/>
      <c r="D57" s="361"/>
      <c r="E57" s="361"/>
      <c r="F57" s="361"/>
      <c r="G57" s="361"/>
      <c r="H57" s="165">
        <v>0.08</v>
      </c>
      <c r="I57" s="13">
        <f t="shared" si="0"/>
        <v>121.42</v>
      </c>
    </row>
    <row r="58" spans="1:9">
      <c r="A58" s="295" t="s">
        <v>32</v>
      </c>
      <c r="B58" s="295"/>
      <c r="C58" s="295"/>
      <c r="D58" s="295"/>
      <c r="E58" s="295"/>
      <c r="F58" s="295"/>
      <c r="G58" s="295"/>
      <c r="H58" s="102">
        <f>SUM(H50:H57)</f>
        <v>0.36800000000000005</v>
      </c>
      <c r="I58" s="64">
        <f>SUM(I50:I57)</f>
        <v>558.55999999999995</v>
      </c>
    </row>
    <row r="59" spans="1:9" ht="61.15" customHeight="1">
      <c r="A59" s="431" t="s">
        <v>177</v>
      </c>
      <c r="B59" s="432"/>
      <c r="C59" s="432"/>
      <c r="D59" s="432"/>
      <c r="E59" s="432"/>
      <c r="F59" s="432"/>
      <c r="G59" s="432"/>
      <c r="H59" s="432"/>
      <c r="I59" s="433"/>
    </row>
    <row r="60" spans="1:9" ht="15">
      <c r="A60" s="425" t="s">
        <v>49</v>
      </c>
      <c r="B60" s="426"/>
      <c r="C60" s="426"/>
      <c r="D60" s="426"/>
      <c r="E60" s="426"/>
      <c r="F60" s="426"/>
      <c r="G60" s="426"/>
      <c r="H60" s="426"/>
      <c r="I60" s="427"/>
    </row>
    <row r="61" spans="1:9" ht="30">
      <c r="A61" s="111" t="s">
        <v>50</v>
      </c>
      <c r="B61" s="308" t="s">
        <v>51</v>
      </c>
      <c r="C61" s="308"/>
      <c r="D61" s="308"/>
      <c r="E61" s="308"/>
      <c r="F61" s="308"/>
      <c r="G61" s="308"/>
      <c r="H61" s="308"/>
      <c r="I61" s="112" t="s">
        <v>31</v>
      </c>
    </row>
    <row r="62" spans="1:9">
      <c r="A62" s="23" t="s">
        <v>2</v>
      </c>
      <c r="B62" s="287" t="s">
        <v>231</v>
      </c>
      <c r="C62" s="287"/>
      <c r="D62" s="287"/>
      <c r="E62" s="287"/>
      <c r="F62" s="287"/>
      <c r="G62" s="287"/>
      <c r="H62" s="287"/>
      <c r="I62" s="24">
        <f>IF(ROUND((H63*H65*H64)-(I30*0.06),2)&lt;0,0,ROUND((H63*H65*H64)-(I30*0.06),2))</f>
        <v>82.51</v>
      </c>
    </row>
    <row r="63" spans="1:9">
      <c r="A63" s="23"/>
      <c r="B63" s="346" t="s">
        <v>207</v>
      </c>
      <c r="C63" s="346"/>
      <c r="D63" s="346"/>
      <c r="E63" s="346"/>
      <c r="F63" s="346"/>
      <c r="G63" s="346"/>
      <c r="H63" s="182">
        <v>3.6</v>
      </c>
      <c r="I63" s="25" t="s">
        <v>13</v>
      </c>
    </row>
    <row r="64" spans="1:9">
      <c r="A64" s="23"/>
      <c r="B64" s="347" t="s">
        <v>208</v>
      </c>
      <c r="C64" s="347"/>
      <c r="D64" s="347"/>
      <c r="E64" s="347"/>
      <c r="F64" s="347"/>
      <c r="G64" s="347"/>
      <c r="H64" s="183">
        <v>2</v>
      </c>
      <c r="I64" s="25" t="s">
        <v>13</v>
      </c>
    </row>
    <row r="65" spans="1:9">
      <c r="A65" s="23"/>
      <c r="B65" s="430" t="s">
        <v>52</v>
      </c>
      <c r="C65" s="430"/>
      <c r="D65" s="430"/>
      <c r="E65" s="430"/>
      <c r="F65" s="430"/>
      <c r="G65" s="430"/>
      <c r="H65" s="183">
        <v>22</v>
      </c>
      <c r="I65" s="25"/>
    </row>
    <row r="66" spans="1:9">
      <c r="A66" s="23" t="s">
        <v>4</v>
      </c>
      <c r="B66" s="287" t="s">
        <v>210</v>
      </c>
      <c r="C66" s="288"/>
      <c r="D66" s="288"/>
      <c r="E66" s="288"/>
      <c r="F66" s="288"/>
      <c r="G66" s="288"/>
      <c r="H66" s="289"/>
      <c r="I66" s="147">
        <f>((H67*H68))</f>
        <v>880</v>
      </c>
    </row>
    <row r="67" spans="1:9">
      <c r="A67" s="23"/>
      <c r="B67" s="342" t="s">
        <v>186</v>
      </c>
      <c r="C67" s="343"/>
      <c r="D67" s="343"/>
      <c r="E67" s="343"/>
      <c r="F67" s="343"/>
      <c r="G67" s="344"/>
      <c r="H67" s="88">
        <v>40</v>
      </c>
      <c r="I67" s="26"/>
    </row>
    <row r="68" spans="1:9" ht="13.15" customHeight="1">
      <c r="A68" s="23"/>
      <c r="B68" s="342" t="s">
        <v>162</v>
      </c>
      <c r="C68" s="343"/>
      <c r="D68" s="343"/>
      <c r="E68" s="343"/>
      <c r="F68" s="343"/>
      <c r="G68" s="344"/>
      <c r="H68" s="87">
        <v>22</v>
      </c>
      <c r="I68" s="26"/>
    </row>
    <row r="69" spans="1:9" ht="13.15" customHeight="1">
      <c r="A69" s="23" t="s">
        <v>5</v>
      </c>
      <c r="B69" s="287" t="s">
        <v>211</v>
      </c>
      <c r="C69" s="288"/>
      <c r="D69" s="288"/>
      <c r="E69" s="288"/>
      <c r="F69" s="288"/>
      <c r="G69" s="288"/>
      <c r="H69" s="289"/>
      <c r="I69" s="26">
        <v>224.4</v>
      </c>
    </row>
    <row r="70" spans="1:9">
      <c r="A70" s="23" t="s">
        <v>7</v>
      </c>
      <c r="B70" s="287" t="s">
        <v>163</v>
      </c>
      <c r="C70" s="288"/>
      <c r="D70" s="288"/>
      <c r="E70" s="288"/>
      <c r="F70" s="288"/>
      <c r="G70" s="288"/>
      <c r="H70" s="289"/>
      <c r="I70" s="26">
        <v>4.46</v>
      </c>
    </row>
    <row r="71" spans="1:9">
      <c r="A71" s="23" t="s">
        <v>24</v>
      </c>
      <c r="B71" s="428" t="s">
        <v>53</v>
      </c>
      <c r="C71" s="428"/>
      <c r="D71" s="428"/>
      <c r="E71" s="428"/>
      <c r="F71" s="428"/>
      <c r="G71" s="428"/>
      <c r="H71" s="428"/>
      <c r="I71" s="27">
        <v>0</v>
      </c>
    </row>
    <row r="72" spans="1:9">
      <c r="A72" s="66"/>
      <c r="B72" s="455" t="s">
        <v>232</v>
      </c>
      <c r="C72" s="429"/>
      <c r="D72" s="429"/>
      <c r="E72" s="429"/>
      <c r="F72" s="429"/>
      <c r="G72" s="429"/>
      <c r="H72" s="429"/>
      <c r="I72" s="64">
        <f>SUM(I62:I71)</f>
        <v>1191.3700000000001</v>
      </c>
    </row>
    <row r="73" spans="1:9" ht="29.45" customHeight="1">
      <c r="A73" s="349" t="s">
        <v>144</v>
      </c>
      <c r="B73" s="350"/>
      <c r="C73" s="350"/>
      <c r="D73" s="350"/>
      <c r="E73" s="350"/>
      <c r="F73" s="350"/>
      <c r="G73" s="350"/>
      <c r="H73" s="350"/>
      <c r="I73" s="351"/>
    </row>
    <row r="74" spans="1:9" ht="34.15" customHeight="1">
      <c r="A74" s="336" t="s">
        <v>54</v>
      </c>
      <c r="B74" s="336"/>
      <c r="C74" s="336"/>
      <c r="D74" s="336"/>
      <c r="E74" s="336"/>
      <c r="F74" s="336"/>
      <c r="G74" s="336"/>
      <c r="H74" s="336"/>
      <c r="I74" s="336"/>
    </row>
    <row r="75" spans="1:9" ht="30">
      <c r="A75" s="114">
        <v>2</v>
      </c>
      <c r="B75" s="337" t="s">
        <v>55</v>
      </c>
      <c r="C75" s="337"/>
      <c r="D75" s="337"/>
      <c r="E75" s="337"/>
      <c r="F75" s="337"/>
      <c r="G75" s="337"/>
      <c r="H75" s="337"/>
      <c r="I75" s="114" t="s">
        <v>31</v>
      </c>
    </row>
    <row r="76" spans="1:9">
      <c r="A76" s="28" t="s">
        <v>30</v>
      </c>
      <c r="B76" s="338" t="s">
        <v>124</v>
      </c>
      <c r="C76" s="338"/>
      <c r="D76" s="338"/>
      <c r="E76" s="338"/>
      <c r="F76" s="338"/>
      <c r="G76" s="338"/>
      <c r="H76" s="338"/>
      <c r="I76" s="29"/>
    </row>
    <row r="77" spans="1:9">
      <c r="A77" s="28" t="s">
        <v>35</v>
      </c>
      <c r="B77" s="338" t="s">
        <v>36</v>
      </c>
      <c r="C77" s="338"/>
      <c r="D77" s="338"/>
      <c r="E77" s="338"/>
      <c r="F77" s="338"/>
      <c r="G77" s="338"/>
      <c r="H77" s="338"/>
      <c r="I77" s="29">
        <f>I58</f>
        <v>558.55999999999995</v>
      </c>
    </row>
    <row r="78" spans="1:9">
      <c r="A78" s="28" t="s">
        <v>50</v>
      </c>
      <c r="B78" s="338" t="s">
        <v>51</v>
      </c>
      <c r="C78" s="338"/>
      <c r="D78" s="338"/>
      <c r="E78" s="338"/>
      <c r="F78" s="338"/>
      <c r="G78" s="338"/>
      <c r="H78" s="338"/>
      <c r="I78" s="29"/>
    </row>
    <row r="79" spans="1:9">
      <c r="A79" s="348" t="s">
        <v>32</v>
      </c>
      <c r="B79" s="348"/>
      <c r="C79" s="348"/>
      <c r="D79" s="348"/>
      <c r="E79" s="348"/>
      <c r="F79" s="348"/>
      <c r="G79" s="348"/>
      <c r="H79" s="348"/>
      <c r="I79" s="68">
        <f>SUM(I76+I77+I78)</f>
        <v>558.55999999999995</v>
      </c>
    </row>
    <row r="80" spans="1:9">
      <c r="A80" s="16"/>
      <c r="B80" s="16"/>
      <c r="C80" s="16"/>
      <c r="D80" s="16"/>
      <c r="E80" s="16"/>
      <c r="F80" s="16"/>
      <c r="G80" s="16"/>
      <c r="H80" s="16"/>
      <c r="I80" s="16"/>
    </row>
    <row r="81" spans="1:9" ht="15.75">
      <c r="A81" s="315" t="s">
        <v>56</v>
      </c>
      <c r="B81" s="315"/>
      <c r="C81" s="315"/>
      <c r="D81" s="315"/>
      <c r="E81" s="315"/>
      <c r="F81" s="315"/>
      <c r="G81" s="315"/>
      <c r="H81" s="315"/>
      <c r="I81" s="315"/>
    </row>
    <row r="82" spans="1:9" ht="15">
      <c r="A82" s="111">
        <v>3</v>
      </c>
      <c r="B82" s="306" t="s">
        <v>57</v>
      </c>
      <c r="C82" s="306"/>
      <c r="D82" s="306"/>
      <c r="E82" s="306"/>
      <c r="F82" s="306"/>
      <c r="G82" s="306"/>
      <c r="H82" s="345"/>
      <c r="I82" s="111" t="s">
        <v>31</v>
      </c>
    </row>
    <row r="83" spans="1:9" ht="26.45" customHeight="1">
      <c r="A83" s="23" t="s">
        <v>2</v>
      </c>
      <c r="B83" s="291" t="s">
        <v>201</v>
      </c>
      <c r="C83" s="355"/>
      <c r="D83" s="355"/>
      <c r="E83" s="355"/>
      <c r="F83" s="355"/>
      <c r="G83" s="356"/>
      <c r="H83" s="129">
        <v>4.1999999999999997E-3</v>
      </c>
      <c r="I83" s="128">
        <f>H83*(I36+I46)</f>
        <v>8.1563915999999992</v>
      </c>
    </row>
    <row r="84" spans="1:9">
      <c r="A84" s="23" t="s">
        <v>4</v>
      </c>
      <c r="B84" s="456" t="s">
        <v>58</v>
      </c>
      <c r="C84" s="457"/>
      <c r="D84" s="457"/>
      <c r="E84" s="457"/>
      <c r="F84" s="457"/>
      <c r="G84" s="457"/>
      <c r="H84" s="173">
        <v>3.1E-4</v>
      </c>
      <c r="I84" s="128">
        <f>ROUND($H$57*I83,2)</f>
        <v>0.65</v>
      </c>
    </row>
    <row r="85" spans="1:9">
      <c r="A85" s="23" t="s">
        <v>5</v>
      </c>
      <c r="B85" s="459" t="s">
        <v>59</v>
      </c>
      <c r="C85" s="459"/>
      <c r="D85" s="459"/>
      <c r="E85" s="459"/>
      <c r="F85" s="459"/>
      <c r="G85" s="460"/>
      <c r="H85" s="130">
        <v>2.3999999999999998E-3</v>
      </c>
      <c r="I85" s="128">
        <f>ROUND($I$37*H85,2)</f>
        <v>3.64</v>
      </c>
    </row>
    <row r="86" spans="1:9">
      <c r="A86" s="23" t="s">
        <v>7</v>
      </c>
      <c r="B86" s="460" t="s">
        <v>233</v>
      </c>
      <c r="C86" s="461"/>
      <c r="D86" s="461"/>
      <c r="E86" s="461"/>
      <c r="F86" s="461"/>
      <c r="G86" s="461"/>
      <c r="H86" s="129">
        <v>1.9400000000000001E-2</v>
      </c>
      <c r="I86" s="128">
        <f>ROUND(1.94%*$I$37,2)</f>
        <v>29.45</v>
      </c>
    </row>
    <row r="87" spans="1:9" ht="27" customHeight="1">
      <c r="A87" s="23" t="s">
        <v>24</v>
      </c>
      <c r="B87" s="462" t="s">
        <v>60</v>
      </c>
      <c r="C87" s="463"/>
      <c r="D87" s="463"/>
      <c r="E87" s="463"/>
      <c r="F87" s="463"/>
      <c r="G87" s="463"/>
      <c r="H87" s="167">
        <v>7.1000000000000004E-3</v>
      </c>
      <c r="I87" s="128">
        <f>ROUND($H$58*I86,2)</f>
        <v>10.84</v>
      </c>
    </row>
    <row r="88" spans="1:9">
      <c r="A88" s="23" t="s">
        <v>25</v>
      </c>
      <c r="B88" s="459" t="s">
        <v>61</v>
      </c>
      <c r="C88" s="459"/>
      <c r="D88" s="459"/>
      <c r="E88" s="459"/>
      <c r="F88" s="459"/>
      <c r="G88" s="460"/>
      <c r="H88" s="130">
        <v>4.7599999999999996E-2</v>
      </c>
      <c r="I88" s="128">
        <f>ROUND($I$37*H88,2)</f>
        <v>72.25</v>
      </c>
    </row>
    <row r="89" spans="1:9">
      <c r="A89" s="295" t="s">
        <v>62</v>
      </c>
      <c r="B89" s="295"/>
      <c r="C89" s="295"/>
      <c r="D89" s="295"/>
      <c r="E89" s="295"/>
      <c r="F89" s="295"/>
      <c r="G89" s="295"/>
      <c r="H89" s="327"/>
      <c r="I89" s="64">
        <f>SUM(I83:I88)</f>
        <v>124.9863916</v>
      </c>
    </row>
    <row r="90" spans="1:9" ht="15.75">
      <c r="A90" s="292" t="s">
        <v>63</v>
      </c>
      <c r="B90" s="292"/>
      <c r="C90" s="292"/>
      <c r="D90" s="292"/>
      <c r="E90" s="292"/>
      <c r="F90" s="292"/>
      <c r="G90" s="292"/>
      <c r="H90" s="292"/>
      <c r="I90" s="292"/>
    </row>
    <row r="91" spans="1:9" ht="109.15" customHeight="1">
      <c r="A91" s="328" t="s">
        <v>64</v>
      </c>
      <c r="B91" s="328"/>
      <c r="C91" s="328"/>
      <c r="D91" s="328"/>
      <c r="E91" s="328"/>
      <c r="F91" s="328"/>
      <c r="G91" s="328"/>
      <c r="H91" s="328"/>
      <c r="I91" s="30">
        <f>I36+I41+I42+I94</f>
        <v>1842.8980000000001</v>
      </c>
    </row>
    <row r="92" spans="1:9" ht="15">
      <c r="A92" s="329" t="s">
        <v>65</v>
      </c>
      <c r="B92" s="329"/>
      <c r="C92" s="329"/>
      <c r="D92" s="329"/>
      <c r="E92" s="329"/>
      <c r="F92" s="329"/>
      <c r="G92" s="329"/>
      <c r="H92" s="329"/>
      <c r="I92" s="329"/>
    </row>
    <row r="93" spans="1:9" ht="15">
      <c r="A93" s="69" t="s">
        <v>66</v>
      </c>
      <c r="B93" s="345" t="s">
        <v>67</v>
      </c>
      <c r="C93" s="345"/>
      <c r="D93" s="345"/>
      <c r="E93" s="345"/>
      <c r="F93" s="345"/>
      <c r="G93" s="345"/>
      <c r="H93" s="345"/>
      <c r="I93" s="69" t="s">
        <v>31</v>
      </c>
    </row>
    <row r="94" spans="1:9" ht="30" customHeight="1">
      <c r="A94" s="192" t="s">
        <v>2</v>
      </c>
      <c r="B94" s="458" t="s">
        <v>222</v>
      </c>
      <c r="C94" s="458"/>
      <c r="D94" s="458"/>
      <c r="E94" s="458"/>
      <c r="F94" s="458"/>
      <c r="G94" s="458"/>
      <c r="H94" s="195">
        <f>((1/11)+((1/3)/12))/12</f>
        <v>9.8905723905723907E-3</v>
      </c>
      <c r="I94" s="194">
        <f>ROUND($I$37*H94,2)</f>
        <v>15.01</v>
      </c>
    </row>
    <row r="95" spans="1:9">
      <c r="A95" s="193" t="s">
        <v>4</v>
      </c>
      <c r="B95" s="453" t="s">
        <v>234</v>
      </c>
      <c r="C95" s="453"/>
      <c r="D95" s="453"/>
      <c r="E95" s="453"/>
      <c r="F95" s="453"/>
      <c r="G95" s="453"/>
      <c r="H95" s="158"/>
      <c r="I95" s="128">
        <f>ROUND((2.96/30)/12*($I$92),2)</f>
        <v>0</v>
      </c>
    </row>
    <row r="96" spans="1:9">
      <c r="A96" s="193" t="s">
        <v>5</v>
      </c>
      <c r="B96" s="453" t="s">
        <v>235</v>
      </c>
      <c r="C96" s="453"/>
      <c r="D96" s="453"/>
      <c r="E96" s="453"/>
      <c r="F96" s="453"/>
      <c r="G96" s="453"/>
      <c r="H96" s="158"/>
      <c r="I96" s="128">
        <f>ROUND((5/30)/12*0.015*($I$92),2)</f>
        <v>0</v>
      </c>
    </row>
    <row r="97" spans="1:9" ht="30.6" customHeight="1">
      <c r="A97" s="193" t="s">
        <v>7</v>
      </c>
      <c r="B97" s="453" t="s">
        <v>236</v>
      </c>
      <c r="C97" s="453"/>
      <c r="D97" s="453"/>
      <c r="E97" s="453"/>
      <c r="F97" s="453"/>
      <c r="G97" s="453"/>
      <c r="H97" s="158"/>
      <c r="I97" s="128">
        <f>ROUND(((15/30)/12)*0.08*($I$92),2)</f>
        <v>0</v>
      </c>
    </row>
    <row r="98" spans="1:9" ht="32.450000000000003" customHeight="1">
      <c r="A98" s="172" t="s">
        <v>24</v>
      </c>
      <c r="B98" s="454" t="s">
        <v>237</v>
      </c>
      <c r="C98" s="454"/>
      <c r="D98" s="454"/>
      <c r="E98" s="454"/>
      <c r="F98" s="454"/>
      <c r="G98" s="454"/>
      <c r="H98" s="159"/>
      <c r="I98" s="128">
        <v>0</v>
      </c>
    </row>
    <row r="99" spans="1:9" ht="28.15" customHeight="1">
      <c r="A99" s="193" t="s">
        <v>25</v>
      </c>
      <c r="B99" s="453" t="s">
        <v>238</v>
      </c>
      <c r="C99" s="453"/>
      <c r="D99" s="453"/>
      <c r="E99" s="453"/>
      <c r="F99" s="453"/>
      <c r="G99" s="453"/>
      <c r="H99" s="158"/>
      <c r="I99" s="149">
        <f>ROUND(((3/30)/12)*($I$92),2)</f>
        <v>0</v>
      </c>
    </row>
    <row r="100" spans="1:9">
      <c r="A100" s="295" t="s">
        <v>32</v>
      </c>
      <c r="B100" s="327"/>
      <c r="C100" s="327"/>
      <c r="D100" s="327"/>
      <c r="E100" s="327"/>
      <c r="F100" s="327"/>
      <c r="G100" s="327"/>
      <c r="H100" s="327"/>
      <c r="I100" s="70">
        <f>SUM(I94:I99)</f>
        <v>15.01</v>
      </c>
    </row>
    <row r="101" spans="1:9">
      <c r="A101" s="14" t="s">
        <v>28</v>
      </c>
      <c r="B101" s="320" t="s">
        <v>68</v>
      </c>
      <c r="C101" s="320"/>
      <c r="D101" s="320"/>
      <c r="E101" s="320"/>
      <c r="F101" s="320"/>
      <c r="G101" s="320"/>
      <c r="H101" s="320"/>
      <c r="I101" s="15">
        <f>ROUND(H58*I100,2)</f>
        <v>5.52</v>
      </c>
    </row>
    <row r="102" spans="1:9">
      <c r="A102" s="295" t="s">
        <v>32</v>
      </c>
      <c r="B102" s="295"/>
      <c r="C102" s="295"/>
      <c r="D102" s="295"/>
      <c r="E102" s="295"/>
      <c r="F102" s="295"/>
      <c r="G102" s="295"/>
      <c r="H102" s="295"/>
      <c r="I102" s="64">
        <f>SUM(I100:I101)</f>
        <v>20.53</v>
      </c>
    </row>
    <row r="103" spans="1:9" ht="31.15" customHeight="1">
      <c r="A103" s="319" t="s">
        <v>69</v>
      </c>
      <c r="B103" s="319"/>
      <c r="C103" s="319"/>
      <c r="D103" s="319"/>
      <c r="E103" s="319"/>
      <c r="F103" s="319"/>
      <c r="G103" s="319"/>
      <c r="H103" s="319"/>
      <c r="I103" s="319"/>
    </row>
    <row r="104" spans="1:9" ht="15">
      <c r="A104" s="321" t="s">
        <v>70</v>
      </c>
      <c r="B104" s="321"/>
      <c r="C104" s="321"/>
      <c r="D104" s="321"/>
      <c r="E104" s="321"/>
      <c r="F104" s="321"/>
      <c r="G104" s="321"/>
      <c r="H104" s="321"/>
      <c r="I104" s="321"/>
    </row>
    <row r="105" spans="1:9" ht="15">
      <c r="A105" s="113" t="s">
        <v>71</v>
      </c>
      <c r="B105" s="311" t="s">
        <v>72</v>
      </c>
      <c r="C105" s="311"/>
      <c r="D105" s="311"/>
      <c r="E105" s="311"/>
      <c r="F105" s="311"/>
      <c r="G105" s="311"/>
      <c r="H105" s="311"/>
      <c r="I105" s="72" t="s">
        <v>31</v>
      </c>
    </row>
    <row r="106" spans="1:9">
      <c r="A106" s="33" t="s">
        <v>2</v>
      </c>
      <c r="B106" s="312" t="s">
        <v>73</v>
      </c>
      <c r="C106" s="312"/>
      <c r="D106" s="312"/>
      <c r="E106" s="312"/>
      <c r="F106" s="312"/>
      <c r="G106" s="312"/>
      <c r="H106" s="312"/>
      <c r="I106" s="34">
        <v>0</v>
      </c>
    </row>
    <row r="107" spans="1:9">
      <c r="A107" s="316" t="s">
        <v>32</v>
      </c>
      <c r="B107" s="316"/>
      <c r="C107" s="316"/>
      <c r="D107" s="316"/>
      <c r="E107" s="316"/>
      <c r="F107" s="316"/>
      <c r="G107" s="316"/>
      <c r="H107" s="316"/>
      <c r="I107" s="34">
        <v>0</v>
      </c>
    </row>
    <row r="108" spans="1:9">
      <c r="A108" s="35" t="s">
        <v>4</v>
      </c>
      <c r="B108" s="317" t="s">
        <v>74</v>
      </c>
      <c r="C108" s="317"/>
      <c r="D108" s="317"/>
      <c r="E108" s="317"/>
      <c r="F108" s="317"/>
      <c r="G108" s="317"/>
      <c r="H108" s="317"/>
      <c r="I108" s="36">
        <f>ROUND(H59*I107,2)</f>
        <v>0</v>
      </c>
    </row>
    <row r="109" spans="1:9">
      <c r="A109" s="318" t="s">
        <v>32</v>
      </c>
      <c r="B109" s="318"/>
      <c r="C109" s="318"/>
      <c r="D109" s="318"/>
      <c r="E109" s="318"/>
      <c r="F109" s="318"/>
      <c r="G109" s="318"/>
      <c r="H109" s="318"/>
      <c r="I109" s="73">
        <f>SUM(I107:I108)</f>
        <v>0</v>
      </c>
    </row>
    <row r="110" spans="1:9" ht="31.15" customHeight="1">
      <c r="A110" s="319" t="s">
        <v>75</v>
      </c>
      <c r="B110" s="319"/>
      <c r="C110" s="319"/>
      <c r="D110" s="319"/>
      <c r="E110" s="319"/>
      <c r="F110" s="319"/>
      <c r="G110" s="319"/>
      <c r="H110" s="319"/>
      <c r="I110" s="319"/>
    </row>
    <row r="111" spans="1:9" ht="15.75">
      <c r="A111" s="310" t="s">
        <v>76</v>
      </c>
      <c r="B111" s="310"/>
      <c r="C111" s="310"/>
      <c r="D111" s="310"/>
      <c r="E111" s="310"/>
      <c r="F111" s="310"/>
      <c r="G111" s="310"/>
      <c r="H111" s="310"/>
      <c r="I111" s="310"/>
    </row>
    <row r="112" spans="1:9" ht="15">
      <c r="A112" s="114">
        <v>4</v>
      </c>
      <c r="B112" s="311" t="s">
        <v>77</v>
      </c>
      <c r="C112" s="311"/>
      <c r="D112" s="311"/>
      <c r="E112" s="311"/>
      <c r="F112" s="311"/>
      <c r="G112" s="311"/>
      <c r="H112" s="311"/>
      <c r="I112" s="72" t="s">
        <v>31</v>
      </c>
    </row>
    <row r="113" spans="1:9">
      <c r="A113" s="37" t="s">
        <v>66</v>
      </c>
      <c r="B113" s="312" t="s">
        <v>67</v>
      </c>
      <c r="C113" s="312"/>
      <c r="D113" s="312"/>
      <c r="E113" s="312"/>
      <c r="F113" s="312"/>
      <c r="G113" s="312"/>
      <c r="H113" s="312"/>
      <c r="I113" s="34">
        <f>I102</f>
        <v>20.53</v>
      </c>
    </row>
    <row r="114" spans="1:9">
      <c r="A114" s="37" t="s">
        <v>78</v>
      </c>
      <c r="B114" s="312" t="s">
        <v>72</v>
      </c>
      <c r="C114" s="312"/>
      <c r="D114" s="312"/>
      <c r="E114" s="312"/>
      <c r="F114" s="312"/>
      <c r="G114" s="312"/>
      <c r="H114" s="312"/>
      <c r="I114" s="34">
        <f>I109</f>
        <v>0</v>
      </c>
    </row>
    <row r="115" spans="1:9">
      <c r="A115" s="313" t="s">
        <v>32</v>
      </c>
      <c r="B115" s="313"/>
      <c r="C115" s="313"/>
      <c r="D115" s="313"/>
      <c r="E115" s="313"/>
      <c r="F115" s="313"/>
      <c r="G115" s="313"/>
      <c r="H115" s="313"/>
      <c r="I115" s="73">
        <f>SUM(I113+I114)</f>
        <v>20.53</v>
      </c>
    </row>
    <row r="116" spans="1:9" ht="15.75">
      <c r="A116" s="292" t="s">
        <v>79</v>
      </c>
      <c r="B116" s="292"/>
      <c r="C116" s="292"/>
      <c r="D116" s="292"/>
      <c r="E116" s="292"/>
      <c r="F116" s="292"/>
      <c r="G116" s="292"/>
      <c r="H116" s="292"/>
      <c r="I116" s="292"/>
    </row>
    <row r="117" spans="1:9" ht="15">
      <c r="A117" s="111">
        <v>3</v>
      </c>
      <c r="B117" s="308" t="s">
        <v>80</v>
      </c>
      <c r="C117" s="308"/>
      <c r="D117" s="308"/>
      <c r="E117" s="308"/>
      <c r="F117" s="308"/>
      <c r="G117" s="308"/>
      <c r="H117" s="308"/>
      <c r="I117" s="111" t="s">
        <v>31</v>
      </c>
    </row>
    <row r="118" spans="1:9">
      <c r="A118" s="23" t="s">
        <v>2</v>
      </c>
      <c r="B118" s="309" t="s">
        <v>119</v>
      </c>
      <c r="C118" s="309"/>
      <c r="D118" s="309"/>
      <c r="E118" s="309"/>
      <c r="F118" s="309"/>
      <c r="G118" s="309"/>
      <c r="H118" s="309"/>
      <c r="I118" s="24">
        <f>Uniforme!G12</f>
        <v>116.49333333333334</v>
      </c>
    </row>
    <row r="119" spans="1:9">
      <c r="A119" s="23" t="s">
        <v>4</v>
      </c>
      <c r="B119" s="309" t="s">
        <v>115</v>
      </c>
      <c r="C119" s="309"/>
      <c r="D119" s="309"/>
      <c r="E119" s="309"/>
      <c r="F119" s="309"/>
      <c r="G119" s="309"/>
      <c r="H119" s="309"/>
      <c r="I119" s="27">
        <v>0</v>
      </c>
    </row>
    <row r="120" spans="1:9">
      <c r="A120" s="23" t="s">
        <v>5</v>
      </c>
      <c r="B120" s="309" t="s">
        <v>53</v>
      </c>
      <c r="C120" s="309"/>
      <c r="D120" s="309"/>
      <c r="E120" s="309"/>
      <c r="F120" s="309"/>
      <c r="G120" s="309"/>
      <c r="H120" s="309"/>
      <c r="I120" s="27" t="s">
        <v>81</v>
      </c>
    </row>
    <row r="121" spans="1:9">
      <c r="A121" s="295" t="s">
        <v>82</v>
      </c>
      <c r="B121" s="295"/>
      <c r="C121" s="295"/>
      <c r="D121" s="295"/>
      <c r="E121" s="295"/>
      <c r="F121" s="295"/>
      <c r="G121" s="295"/>
      <c r="H121" s="295"/>
      <c r="I121" s="74">
        <f>ROUND(SUM(I118:I120),2)</f>
        <v>116.49</v>
      </c>
    </row>
    <row r="122" spans="1:9">
      <c r="A122" s="314" t="s">
        <v>83</v>
      </c>
      <c r="B122" s="314"/>
      <c r="C122" s="314"/>
      <c r="D122" s="314"/>
      <c r="E122" s="314"/>
      <c r="F122" s="314"/>
      <c r="G122" s="314"/>
      <c r="H122" s="314"/>
      <c r="I122" s="314"/>
    </row>
    <row r="123" spans="1:9" ht="18">
      <c r="A123" s="76"/>
      <c r="B123" s="77"/>
      <c r="C123" s="77"/>
      <c r="D123" s="77"/>
      <c r="E123" s="77"/>
      <c r="F123" s="77"/>
      <c r="G123" s="77"/>
      <c r="H123" s="77"/>
      <c r="I123" s="78"/>
    </row>
    <row r="124" spans="1:9" ht="15.75">
      <c r="A124" s="315" t="s">
        <v>84</v>
      </c>
      <c r="B124" s="315"/>
      <c r="C124" s="315"/>
      <c r="D124" s="315"/>
      <c r="E124" s="315"/>
      <c r="F124" s="315"/>
      <c r="G124" s="315"/>
      <c r="H124" s="315"/>
      <c r="I124" s="315"/>
    </row>
    <row r="125" spans="1:9" ht="30">
      <c r="A125" s="111">
        <v>6</v>
      </c>
      <c r="B125" s="306" t="s">
        <v>85</v>
      </c>
      <c r="C125" s="306"/>
      <c r="D125" s="306"/>
      <c r="E125" s="306"/>
      <c r="F125" s="306"/>
      <c r="G125" s="306"/>
      <c r="H125" s="116" t="s">
        <v>22</v>
      </c>
      <c r="I125" s="75" t="s">
        <v>37</v>
      </c>
    </row>
    <row r="126" spans="1:9" ht="63.6" customHeight="1">
      <c r="A126" s="302" t="s">
        <v>86</v>
      </c>
      <c r="B126" s="302"/>
      <c r="C126" s="302"/>
      <c r="D126" s="302"/>
      <c r="E126" s="302"/>
      <c r="F126" s="302"/>
      <c r="G126" s="302"/>
      <c r="H126" s="38" t="s">
        <v>13</v>
      </c>
      <c r="I126" s="39">
        <f>SUM(I36+I79+I89+I115+I121)</f>
        <v>2338.3743915999999</v>
      </c>
    </row>
    <row r="127" spans="1:9" ht="15">
      <c r="A127" s="23" t="s">
        <v>2</v>
      </c>
      <c r="B127" s="301" t="s">
        <v>87</v>
      </c>
      <c r="C127" s="301"/>
      <c r="D127" s="301"/>
      <c r="E127" s="301"/>
      <c r="F127" s="301"/>
      <c r="G127" s="301"/>
      <c r="H127" s="19">
        <v>0.1038</v>
      </c>
      <c r="I127" s="13">
        <f>ROUND(H127*I126,2)</f>
        <v>242.72</v>
      </c>
    </row>
    <row r="128" spans="1:9" ht="64.150000000000006" customHeight="1">
      <c r="A128" s="302" t="s">
        <v>88</v>
      </c>
      <c r="B128" s="302"/>
      <c r="C128" s="302"/>
      <c r="D128" s="302"/>
      <c r="E128" s="302"/>
      <c r="F128" s="302"/>
      <c r="G128" s="302"/>
      <c r="H128" s="40" t="s">
        <v>13</v>
      </c>
      <c r="I128" s="39">
        <f>SUM(I36+I79+I89+I115+I121+I127)</f>
        <v>2581.0943915999997</v>
      </c>
    </row>
    <row r="129" spans="1:9" ht="15">
      <c r="A129" s="23" t="s">
        <v>4</v>
      </c>
      <c r="B129" s="301" t="s">
        <v>89</v>
      </c>
      <c r="C129" s="301"/>
      <c r="D129" s="301"/>
      <c r="E129" s="301"/>
      <c r="F129" s="301"/>
      <c r="G129" s="301"/>
      <c r="H129" s="19">
        <v>9.0999999999999998E-2</v>
      </c>
      <c r="I129" s="13">
        <f>ROUND(H129*I128,2)</f>
        <v>234.88</v>
      </c>
    </row>
    <row r="130" spans="1:9" ht="62.45" customHeight="1">
      <c r="A130" s="302" t="s">
        <v>90</v>
      </c>
      <c r="B130" s="302"/>
      <c r="C130" s="302"/>
      <c r="D130" s="302"/>
      <c r="E130" s="302"/>
      <c r="F130" s="302"/>
      <c r="G130" s="302"/>
      <c r="H130" s="40" t="s">
        <v>13</v>
      </c>
      <c r="I130" s="39">
        <f>SUM(I36+I79+I89+I115+I121+I127+I129)</f>
        <v>2815.9743915999998</v>
      </c>
    </row>
    <row r="131" spans="1:9" ht="15.75">
      <c r="A131" s="41" t="s">
        <v>5</v>
      </c>
      <c r="B131" s="303" t="s">
        <v>91</v>
      </c>
      <c r="C131" s="303"/>
      <c r="D131" s="303"/>
      <c r="E131" s="303"/>
      <c r="F131" s="303"/>
      <c r="G131" s="303"/>
      <c r="H131" s="42" t="s">
        <v>13</v>
      </c>
      <c r="I131" s="43" t="s">
        <v>13</v>
      </c>
    </row>
    <row r="132" spans="1:9">
      <c r="A132" s="23"/>
      <c r="B132" s="307" t="s">
        <v>92</v>
      </c>
      <c r="C132" s="307"/>
      <c r="D132" s="307"/>
      <c r="E132" s="307"/>
      <c r="F132" s="307"/>
      <c r="G132" s="307"/>
      <c r="H132" s="42" t="s">
        <v>13</v>
      </c>
      <c r="I132" s="43" t="s">
        <v>13</v>
      </c>
    </row>
    <row r="133" spans="1:9" ht="28.9" customHeight="1">
      <c r="A133" s="23"/>
      <c r="B133" s="304" t="s">
        <v>93</v>
      </c>
      <c r="C133" s="304"/>
      <c r="D133" s="304"/>
      <c r="E133" s="304"/>
      <c r="F133" s="304"/>
      <c r="G133" s="304"/>
      <c r="H133" s="44">
        <v>0.03</v>
      </c>
      <c r="I133" s="43">
        <f>ROUND(($I$130/(1-$H$141))*H133,2)</f>
        <v>92.48</v>
      </c>
    </row>
    <row r="134" spans="1:9" ht="26.45" customHeight="1">
      <c r="A134" s="23"/>
      <c r="B134" s="304" t="s">
        <v>94</v>
      </c>
      <c r="C134" s="304"/>
      <c r="D134" s="304"/>
      <c r="E134" s="304"/>
      <c r="F134" s="304"/>
      <c r="G134" s="304"/>
      <c r="H134" s="44">
        <v>6.4999999999999997E-3</v>
      </c>
      <c r="I134" s="43">
        <f>ROUND(($I$130/(1-$H$141))*H134,2)</f>
        <v>20.04</v>
      </c>
    </row>
    <row r="135" spans="1:9">
      <c r="A135" s="23"/>
      <c r="B135" s="305" t="s">
        <v>95</v>
      </c>
      <c r="C135" s="305"/>
      <c r="D135" s="305"/>
      <c r="E135" s="305"/>
      <c r="F135" s="305"/>
      <c r="G135" s="305"/>
      <c r="H135" s="45" t="s">
        <v>13</v>
      </c>
      <c r="I135" s="43" t="s">
        <v>13</v>
      </c>
    </row>
    <row r="136" spans="1:9">
      <c r="A136" s="23"/>
      <c r="B136" s="305" t="s">
        <v>96</v>
      </c>
      <c r="C136" s="305"/>
      <c r="D136" s="305"/>
      <c r="E136" s="305"/>
      <c r="F136" s="305"/>
      <c r="G136" s="305"/>
      <c r="H136" s="45" t="s">
        <v>13</v>
      </c>
      <c r="I136" s="43" t="s">
        <v>13</v>
      </c>
    </row>
    <row r="137" spans="1:9">
      <c r="A137" s="23"/>
      <c r="B137" s="291" t="s">
        <v>97</v>
      </c>
      <c r="C137" s="291"/>
      <c r="D137" s="291"/>
      <c r="E137" s="291"/>
      <c r="F137" s="291"/>
      <c r="G137" s="291"/>
      <c r="H137" s="46" t="s">
        <v>13</v>
      </c>
      <c r="I137" s="43" t="s">
        <v>13</v>
      </c>
    </row>
    <row r="138" spans="1:9">
      <c r="A138" s="23"/>
      <c r="B138" s="291" t="s">
        <v>98</v>
      </c>
      <c r="C138" s="291"/>
      <c r="D138" s="291"/>
      <c r="E138" s="291"/>
      <c r="F138" s="291"/>
      <c r="G138" s="291"/>
      <c r="H138" s="46" t="s">
        <v>13</v>
      </c>
      <c r="I138" s="43" t="s">
        <v>13</v>
      </c>
    </row>
    <row r="139" spans="1:9" ht="26.45" customHeight="1">
      <c r="A139" s="23"/>
      <c r="B139" s="339" t="s">
        <v>239</v>
      </c>
      <c r="C139" s="339"/>
      <c r="D139" s="339"/>
      <c r="E139" s="339"/>
      <c r="F139" s="339"/>
      <c r="G139" s="339"/>
      <c r="H139" s="44">
        <v>0.05</v>
      </c>
      <c r="I139" s="43">
        <f>ROUND(($I$130/(1-$H$141))*H139,2)</f>
        <v>154.13</v>
      </c>
    </row>
    <row r="140" spans="1:9">
      <c r="A140" s="295" t="s">
        <v>62</v>
      </c>
      <c r="B140" s="295"/>
      <c r="C140" s="295"/>
      <c r="D140" s="295"/>
      <c r="E140" s="295"/>
      <c r="F140" s="295"/>
      <c r="G140" s="295"/>
      <c r="H140" s="295"/>
      <c r="I140" s="180">
        <f>SUM(I127+I129+I133+I134+I139)</f>
        <v>744.25</v>
      </c>
    </row>
    <row r="141" spans="1:9">
      <c r="A141" s="296" t="s">
        <v>99</v>
      </c>
      <c r="B141" s="296"/>
      <c r="C141" s="296"/>
      <c r="D141" s="296"/>
      <c r="E141" s="296"/>
      <c r="F141" s="296"/>
      <c r="G141" s="296"/>
      <c r="H141" s="19">
        <f>SUM(H133:H139)</f>
        <v>8.6499999999999994E-2</v>
      </c>
      <c r="I141" s="25">
        <f>SUM(I133:I139)</f>
        <v>266.64999999999998</v>
      </c>
    </row>
    <row r="142" spans="1:9">
      <c r="A142" s="297" t="s">
        <v>100</v>
      </c>
      <c r="B142" s="297"/>
      <c r="C142" s="298" t="s">
        <v>101</v>
      </c>
      <c r="D142" s="298"/>
      <c r="E142" s="298"/>
      <c r="F142" s="298"/>
      <c r="G142" s="298"/>
      <c r="H142" s="298"/>
      <c r="I142" s="298"/>
    </row>
    <row r="143" spans="1:9">
      <c r="A143" s="297"/>
      <c r="B143" s="297"/>
      <c r="C143" s="299" t="s">
        <v>102</v>
      </c>
      <c r="D143" s="299"/>
      <c r="E143" s="299"/>
      <c r="F143" s="299"/>
      <c r="G143" s="299"/>
      <c r="H143" s="299"/>
      <c r="I143" s="299"/>
    </row>
    <row r="144" spans="1:9">
      <c r="A144" s="297"/>
      <c r="B144" s="297"/>
      <c r="C144" s="300" t="s">
        <v>103</v>
      </c>
      <c r="D144" s="300"/>
      <c r="E144" s="300"/>
      <c r="F144" s="300"/>
      <c r="G144" s="300"/>
      <c r="H144" s="300"/>
      <c r="I144" s="300"/>
    </row>
    <row r="145" spans="1:9">
      <c r="A145" s="290"/>
      <c r="B145" s="290"/>
      <c r="C145" s="290"/>
      <c r="D145" s="290"/>
      <c r="E145" s="290"/>
      <c r="F145" s="290"/>
      <c r="G145" s="290"/>
      <c r="H145" s="290"/>
      <c r="I145" s="290"/>
    </row>
    <row r="146" spans="1:9" ht="15.75">
      <c r="A146" s="292" t="s">
        <v>104</v>
      </c>
      <c r="B146" s="292"/>
      <c r="C146" s="292"/>
      <c r="D146" s="292"/>
      <c r="E146" s="292"/>
      <c r="F146" s="292"/>
      <c r="G146" s="292"/>
      <c r="H146" s="292"/>
      <c r="I146" s="292"/>
    </row>
    <row r="147" spans="1:9" ht="15">
      <c r="A147" s="293" t="s">
        <v>105</v>
      </c>
      <c r="B147" s="293"/>
      <c r="C147" s="293"/>
      <c r="D147" s="293"/>
      <c r="E147" s="293"/>
      <c r="F147" s="293"/>
      <c r="G147" s="293"/>
      <c r="H147" s="293"/>
      <c r="I147" s="116" t="s">
        <v>31</v>
      </c>
    </row>
    <row r="148" spans="1:9">
      <c r="A148" s="48" t="s">
        <v>2</v>
      </c>
      <c r="B148" s="288" t="s">
        <v>106</v>
      </c>
      <c r="C148" s="288"/>
      <c r="D148" s="288"/>
      <c r="E148" s="288"/>
      <c r="F148" s="288"/>
      <c r="G148" s="288"/>
      <c r="H148" s="288"/>
      <c r="I148" s="27">
        <f>I36</f>
        <v>1517.808</v>
      </c>
    </row>
    <row r="149" spans="1:9">
      <c r="A149" s="48" t="s">
        <v>4</v>
      </c>
      <c r="B149" s="288" t="s">
        <v>107</v>
      </c>
      <c r="C149" s="288"/>
      <c r="D149" s="288"/>
      <c r="E149" s="288"/>
      <c r="F149" s="288"/>
      <c r="G149" s="288"/>
      <c r="H149" s="288"/>
      <c r="I149" s="27">
        <f>I79</f>
        <v>558.55999999999995</v>
      </c>
    </row>
    <row r="150" spans="1:9">
      <c r="A150" s="48" t="s">
        <v>5</v>
      </c>
      <c r="B150" s="288" t="s">
        <v>108</v>
      </c>
      <c r="C150" s="288"/>
      <c r="D150" s="288"/>
      <c r="E150" s="288"/>
      <c r="F150" s="288"/>
      <c r="G150" s="288"/>
      <c r="H150" s="288"/>
      <c r="I150" s="27"/>
    </row>
    <row r="151" spans="1:9">
      <c r="A151" s="48" t="s">
        <v>7</v>
      </c>
      <c r="B151" s="288" t="s">
        <v>109</v>
      </c>
      <c r="C151" s="288"/>
      <c r="D151" s="288"/>
      <c r="E151" s="288"/>
      <c r="F151" s="288"/>
      <c r="G151" s="288"/>
      <c r="H151" s="288"/>
      <c r="I151" s="27"/>
    </row>
    <row r="152" spans="1:9">
      <c r="A152" s="48" t="s">
        <v>24</v>
      </c>
      <c r="B152" s="288" t="s">
        <v>110</v>
      </c>
      <c r="C152" s="288"/>
      <c r="D152" s="288"/>
      <c r="E152" s="288"/>
      <c r="F152" s="288"/>
      <c r="G152" s="288"/>
      <c r="H152" s="288"/>
      <c r="I152" s="27"/>
    </row>
    <row r="153" spans="1:9">
      <c r="A153" s="285" t="s">
        <v>111</v>
      </c>
      <c r="B153" s="285"/>
      <c r="C153" s="285"/>
      <c r="D153" s="285"/>
      <c r="E153" s="285"/>
      <c r="F153" s="285"/>
      <c r="G153" s="285"/>
      <c r="H153" s="285"/>
      <c r="I153" s="27">
        <f>SUM(I148:I152)</f>
        <v>2076.3679999999999</v>
      </c>
    </row>
    <row r="154" spans="1:9">
      <c r="A154" s="50" t="s">
        <v>25</v>
      </c>
      <c r="B154" s="288" t="s">
        <v>84</v>
      </c>
      <c r="C154" s="288"/>
      <c r="D154" s="288"/>
      <c r="E154" s="288"/>
      <c r="F154" s="288"/>
      <c r="G154" s="288"/>
      <c r="H154" s="288"/>
      <c r="I154" s="74">
        <f>I140</f>
        <v>744.25</v>
      </c>
    </row>
    <row r="155" spans="1:9">
      <c r="A155" s="285" t="s">
        <v>112</v>
      </c>
      <c r="B155" s="285"/>
      <c r="C155" s="285"/>
      <c r="D155" s="285"/>
      <c r="E155" s="285"/>
      <c r="F155" s="285"/>
      <c r="G155" s="285"/>
      <c r="H155" s="285"/>
      <c r="I155" s="27">
        <f>I153+I154</f>
        <v>2820.6179999999999</v>
      </c>
    </row>
    <row r="156" spans="1:9">
      <c r="A156" s="286"/>
      <c r="B156" s="286"/>
      <c r="C156" s="286"/>
      <c r="D156" s="286"/>
      <c r="E156" s="286"/>
      <c r="F156" s="286"/>
      <c r="G156" s="286"/>
      <c r="H156" s="286"/>
      <c r="I156" s="286"/>
    </row>
    <row r="158" spans="1:9">
      <c r="F158" s="119" t="s">
        <v>170</v>
      </c>
      <c r="G158" s="121"/>
      <c r="H158" s="121"/>
      <c r="I158" s="121"/>
    </row>
    <row r="159" spans="1:9">
      <c r="F159" s="120" t="s">
        <v>176</v>
      </c>
      <c r="G159" s="118"/>
      <c r="H159" s="118"/>
      <c r="I159" s="122">
        <f>ROUND(I155/220,2)</f>
        <v>12.82</v>
      </c>
    </row>
    <row r="160" spans="1:9">
      <c r="F160" s="471" t="s">
        <v>168</v>
      </c>
      <c r="G160" s="472"/>
      <c r="H160" s="473"/>
      <c r="I160" s="134">
        <f>ROUND(I159+(I159*50%),2)</f>
        <v>19.23</v>
      </c>
    </row>
    <row r="161" spans="6:9">
      <c r="F161" s="471" t="s">
        <v>169</v>
      </c>
      <c r="G161" s="472"/>
      <c r="H161" s="473"/>
      <c r="I161" s="134">
        <f>ROUND(I159+(I159*100%),2)</f>
        <v>25.64</v>
      </c>
    </row>
  </sheetData>
  <mergeCells count="174">
    <mergeCell ref="F160:H160"/>
    <mergeCell ref="F161:H161"/>
    <mergeCell ref="A2:I2"/>
    <mergeCell ref="A3:I3"/>
    <mergeCell ref="A5:E5"/>
    <mergeCell ref="F5:I5"/>
    <mergeCell ref="A6:E6"/>
    <mergeCell ref="F6:I6"/>
    <mergeCell ref="B11:G11"/>
    <mergeCell ref="H11:I11"/>
    <mergeCell ref="B12:G12"/>
    <mergeCell ref="H12:I12"/>
    <mergeCell ref="A4:I4"/>
    <mergeCell ref="B13:G13"/>
    <mergeCell ref="H13:I13"/>
    <mergeCell ref="A7:I7"/>
    <mergeCell ref="A8:I8"/>
    <mergeCell ref="B9:G9"/>
    <mergeCell ref="H9:I9"/>
    <mergeCell ref="B10:G10"/>
    <mergeCell ref="H10:I10"/>
    <mergeCell ref="A17:G17"/>
    <mergeCell ref="H17:I17"/>
    <mergeCell ref="A18:I18"/>
    <mergeCell ref="A19:I19"/>
    <mergeCell ref="A20:I20"/>
    <mergeCell ref="B21:G21"/>
    <mergeCell ref="H21:I21"/>
    <mergeCell ref="A14:I14"/>
    <mergeCell ref="A15:E15"/>
    <mergeCell ref="F15:G15"/>
    <mergeCell ref="H15:I15"/>
    <mergeCell ref="A16:E16"/>
    <mergeCell ref="F16:G16"/>
    <mergeCell ref="H16:I16"/>
    <mergeCell ref="B25:G25"/>
    <mergeCell ref="H25:I25"/>
    <mergeCell ref="B22:G22"/>
    <mergeCell ref="H22:I22"/>
    <mergeCell ref="B23:G23"/>
    <mergeCell ref="H23:I23"/>
    <mergeCell ref="B24:G24"/>
    <mergeCell ref="H24:I24"/>
    <mergeCell ref="B29:G29"/>
    <mergeCell ref="B31:G31"/>
    <mergeCell ref="B32:G32"/>
    <mergeCell ref="B33:G33"/>
    <mergeCell ref="B34:G34"/>
    <mergeCell ref="B26:G26"/>
    <mergeCell ref="H26:I26"/>
    <mergeCell ref="A27:I27"/>
    <mergeCell ref="A28:I28"/>
    <mergeCell ref="B30:G30"/>
    <mergeCell ref="B41:G41"/>
    <mergeCell ref="B42:G42"/>
    <mergeCell ref="A44:H44"/>
    <mergeCell ref="A46:H46"/>
    <mergeCell ref="A47:I47"/>
    <mergeCell ref="B35:H35"/>
    <mergeCell ref="A36:H36"/>
    <mergeCell ref="A37:H37"/>
    <mergeCell ref="A38:I38"/>
    <mergeCell ref="A39:I39"/>
    <mergeCell ref="B40:G40"/>
    <mergeCell ref="A43:G43"/>
    <mergeCell ref="B45:G45"/>
    <mergeCell ref="B54:G54"/>
    <mergeCell ref="B55:G55"/>
    <mergeCell ref="B56:G56"/>
    <mergeCell ref="B57:G57"/>
    <mergeCell ref="A58:G58"/>
    <mergeCell ref="A59:I59"/>
    <mergeCell ref="A48:I48"/>
    <mergeCell ref="B49:G49"/>
    <mergeCell ref="B50:G50"/>
    <mergeCell ref="B51:G51"/>
    <mergeCell ref="B52:C52"/>
    <mergeCell ref="B53:G53"/>
    <mergeCell ref="B66:H66"/>
    <mergeCell ref="B67:G67"/>
    <mergeCell ref="B68:G68"/>
    <mergeCell ref="B69:H69"/>
    <mergeCell ref="B70:H70"/>
    <mergeCell ref="B71:H71"/>
    <mergeCell ref="A60:I60"/>
    <mergeCell ref="B61:H61"/>
    <mergeCell ref="B62:H62"/>
    <mergeCell ref="B63:G63"/>
    <mergeCell ref="B64:G64"/>
    <mergeCell ref="B65:G65"/>
    <mergeCell ref="B95:G95"/>
    <mergeCell ref="B96:G96"/>
    <mergeCell ref="B78:H78"/>
    <mergeCell ref="A79:H79"/>
    <mergeCell ref="A81:I81"/>
    <mergeCell ref="B82:H82"/>
    <mergeCell ref="B72:H72"/>
    <mergeCell ref="A73:I73"/>
    <mergeCell ref="A74:I74"/>
    <mergeCell ref="B75:H75"/>
    <mergeCell ref="B76:H76"/>
    <mergeCell ref="B77:H77"/>
    <mergeCell ref="B83:G83"/>
    <mergeCell ref="B84:G84"/>
    <mergeCell ref="A91:H91"/>
    <mergeCell ref="A92:I92"/>
    <mergeCell ref="B93:H93"/>
    <mergeCell ref="B94:G94"/>
    <mergeCell ref="B85:G85"/>
    <mergeCell ref="B88:G88"/>
    <mergeCell ref="A89:H89"/>
    <mergeCell ref="A90:I90"/>
    <mergeCell ref="B86:G86"/>
    <mergeCell ref="B87:G87"/>
    <mergeCell ref="A103:I103"/>
    <mergeCell ref="A104:I104"/>
    <mergeCell ref="B105:H105"/>
    <mergeCell ref="B106:H106"/>
    <mergeCell ref="A107:H107"/>
    <mergeCell ref="A100:H100"/>
    <mergeCell ref="B101:H101"/>
    <mergeCell ref="A102:H102"/>
    <mergeCell ref="B97:G97"/>
    <mergeCell ref="B98:G98"/>
    <mergeCell ref="B99:G99"/>
    <mergeCell ref="B113:H113"/>
    <mergeCell ref="B114:H114"/>
    <mergeCell ref="A115:H115"/>
    <mergeCell ref="A116:I116"/>
    <mergeCell ref="B117:H117"/>
    <mergeCell ref="B118:H118"/>
    <mergeCell ref="B108:H108"/>
    <mergeCell ref="A109:H109"/>
    <mergeCell ref="A110:I110"/>
    <mergeCell ref="A111:I111"/>
    <mergeCell ref="B112:H112"/>
    <mergeCell ref="A126:G126"/>
    <mergeCell ref="B127:G127"/>
    <mergeCell ref="A128:G128"/>
    <mergeCell ref="B129:G129"/>
    <mergeCell ref="A130:G130"/>
    <mergeCell ref="B131:G131"/>
    <mergeCell ref="B119:H119"/>
    <mergeCell ref="B120:H120"/>
    <mergeCell ref="A121:H121"/>
    <mergeCell ref="A122:I122"/>
    <mergeCell ref="A124:I124"/>
    <mergeCell ref="B125:G125"/>
    <mergeCell ref="B138:G138"/>
    <mergeCell ref="B139:G139"/>
    <mergeCell ref="A140:H140"/>
    <mergeCell ref="A141:G141"/>
    <mergeCell ref="A142:B144"/>
    <mergeCell ref="C142:I142"/>
    <mergeCell ref="C143:I143"/>
    <mergeCell ref="C144:I144"/>
    <mergeCell ref="B132:G132"/>
    <mergeCell ref="B133:G133"/>
    <mergeCell ref="B134:G134"/>
    <mergeCell ref="B135:G135"/>
    <mergeCell ref="B136:G136"/>
    <mergeCell ref="B137:G137"/>
    <mergeCell ref="B151:H151"/>
    <mergeCell ref="B152:H152"/>
    <mergeCell ref="A153:H153"/>
    <mergeCell ref="B154:H154"/>
    <mergeCell ref="A155:H155"/>
    <mergeCell ref="A156:I156"/>
    <mergeCell ref="A145:I145"/>
    <mergeCell ref="A146:I146"/>
    <mergeCell ref="A147:H147"/>
    <mergeCell ref="B148:H148"/>
    <mergeCell ref="B149:H149"/>
    <mergeCell ref="B150:H1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view="pageBreakPreview" zoomScale="80" zoomScaleNormal="100" zoomScaleSheetLayoutView="80" workbookViewId="0">
      <selection activeCell="V30" sqref="V30"/>
    </sheetView>
  </sheetViews>
  <sheetFormatPr defaultRowHeight="12.75"/>
  <sheetData>
    <row r="1" spans="1:19" ht="18">
      <c r="A1" s="408" t="s">
        <v>135</v>
      </c>
      <c r="B1" s="408"/>
      <c r="C1" s="408"/>
      <c r="D1" s="408"/>
      <c r="E1" s="408"/>
      <c r="F1" s="408"/>
      <c r="G1" s="408"/>
      <c r="H1" s="408"/>
      <c r="I1" s="408"/>
      <c r="K1" s="408" t="s">
        <v>135</v>
      </c>
      <c r="L1" s="408"/>
      <c r="M1" s="408"/>
      <c r="N1" s="408"/>
      <c r="O1" s="408"/>
      <c r="P1" s="408"/>
      <c r="Q1" s="408"/>
      <c r="R1" s="408"/>
      <c r="S1" s="408"/>
    </row>
    <row r="2" spans="1:19" ht="15.75">
      <c r="A2" s="409" t="s">
        <v>164</v>
      </c>
      <c r="B2" s="409"/>
      <c r="C2" s="409"/>
      <c r="D2" s="409"/>
      <c r="E2" s="409"/>
      <c r="F2" s="409"/>
      <c r="G2" s="409"/>
      <c r="H2" s="409"/>
      <c r="I2" s="409"/>
      <c r="K2" s="409" t="s">
        <v>164</v>
      </c>
      <c r="L2" s="409"/>
      <c r="M2" s="409"/>
      <c r="N2" s="409"/>
      <c r="O2" s="409"/>
      <c r="P2" s="409"/>
      <c r="Q2" s="409"/>
      <c r="R2" s="409"/>
      <c r="S2" s="409"/>
    </row>
    <row r="3" spans="1:19" ht="15.75">
      <c r="A3" s="411" t="s">
        <v>187</v>
      </c>
      <c r="B3" s="411"/>
      <c r="C3" s="411"/>
      <c r="D3" s="411"/>
      <c r="E3" s="411"/>
      <c r="F3" s="411"/>
      <c r="G3" s="411"/>
      <c r="H3" s="411"/>
      <c r="I3" s="411"/>
      <c r="K3" s="411" t="s">
        <v>188</v>
      </c>
      <c r="L3" s="411"/>
      <c r="M3" s="411"/>
      <c r="N3" s="411"/>
      <c r="O3" s="411"/>
      <c r="P3" s="411"/>
      <c r="Q3" s="411"/>
      <c r="R3" s="411"/>
      <c r="S3" s="411"/>
    </row>
    <row r="4" spans="1:19" ht="13.15" customHeight="1">
      <c r="A4" s="309" t="s">
        <v>228</v>
      </c>
      <c r="B4" s="309"/>
      <c r="C4" s="309"/>
      <c r="D4" s="309"/>
      <c r="E4" s="309"/>
      <c r="F4" s="401"/>
      <c r="G4" s="401"/>
      <c r="H4" s="401"/>
      <c r="I4" s="401"/>
      <c r="K4" s="309" t="s">
        <v>228</v>
      </c>
      <c r="L4" s="309"/>
      <c r="M4" s="309"/>
      <c r="N4" s="309"/>
      <c r="O4" s="309"/>
      <c r="P4" s="401"/>
      <c r="Q4" s="401"/>
      <c r="R4" s="401"/>
      <c r="S4" s="401"/>
    </row>
    <row r="5" spans="1:19">
      <c r="A5" s="309" t="s">
        <v>0</v>
      </c>
      <c r="B5" s="309"/>
      <c r="C5" s="309"/>
      <c r="D5" s="309"/>
      <c r="E5" s="309"/>
      <c r="F5" s="401"/>
      <c r="G5" s="401"/>
      <c r="H5" s="401"/>
      <c r="I5" s="401"/>
      <c r="K5" s="309" t="s">
        <v>0</v>
      </c>
      <c r="L5" s="309"/>
      <c r="M5" s="309"/>
      <c r="N5" s="309"/>
      <c r="O5" s="309"/>
      <c r="P5" s="401"/>
      <c r="Q5" s="401"/>
      <c r="R5" s="401"/>
      <c r="S5" s="401"/>
    </row>
    <row r="6" spans="1:19">
      <c r="A6" s="309" t="s">
        <v>127</v>
      </c>
      <c r="B6" s="309"/>
      <c r="C6" s="309"/>
      <c r="D6" s="309"/>
      <c r="E6" s="309"/>
      <c r="F6" s="309"/>
      <c r="G6" s="309"/>
      <c r="H6" s="309"/>
      <c r="I6" s="309"/>
      <c r="K6" s="309" t="s">
        <v>127</v>
      </c>
      <c r="L6" s="309"/>
      <c r="M6" s="309"/>
      <c r="N6" s="309"/>
      <c r="O6" s="309"/>
      <c r="P6" s="309"/>
      <c r="Q6" s="309"/>
      <c r="R6" s="309"/>
      <c r="S6" s="309"/>
    </row>
    <row r="7" spans="1:19" ht="15">
      <c r="A7" s="397" t="s">
        <v>1</v>
      </c>
      <c r="B7" s="398"/>
      <c r="C7" s="398"/>
      <c r="D7" s="398"/>
      <c r="E7" s="398"/>
      <c r="F7" s="398"/>
      <c r="G7" s="398"/>
      <c r="H7" s="398"/>
      <c r="I7" s="399"/>
      <c r="K7" s="397" t="s">
        <v>1</v>
      </c>
      <c r="L7" s="398"/>
      <c r="M7" s="398"/>
      <c r="N7" s="398"/>
      <c r="O7" s="398"/>
      <c r="P7" s="398"/>
      <c r="Q7" s="398"/>
      <c r="R7" s="398"/>
      <c r="S7" s="399"/>
    </row>
    <row r="8" spans="1:19">
      <c r="A8" s="115" t="s">
        <v>2</v>
      </c>
      <c r="B8" s="309" t="s">
        <v>3</v>
      </c>
      <c r="C8" s="309"/>
      <c r="D8" s="309"/>
      <c r="E8" s="309"/>
      <c r="F8" s="309"/>
      <c r="G8" s="309"/>
      <c r="H8" s="410"/>
      <c r="I8" s="410"/>
      <c r="K8" s="115" t="s">
        <v>2</v>
      </c>
      <c r="L8" s="309" t="s">
        <v>3</v>
      </c>
      <c r="M8" s="309"/>
      <c r="N8" s="309"/>
      <c r="O8" s="309"/>
      <c r="P8" s="309"/>
      <c r="Q8" s="309"/>
      <c r="R8" s="410"/>
      <c r="S8" s="410"/>
    </row>
    <row r="9" spans="1:19" ht="13.15" customHeight="1">
      <c r="A9" s="115" t="s">
        <v>4</v>
      </c>
      <c r="B9" s="294" t="s">
        <v>241</v>
      </c>
      <c r="C9" s="294"/>
      <c r="D9" s="294"/>
      <c r="E9" s="294"/>
      <c r="F9" s="294"/>
      <c r="G9" s="294"/>
      <c r="H9" s="400" t="s">
        <v>128</v>
      </c>
      <c r="I9" s="400"/>
      <c r="K9" s="115" t="s">
        <v>4</v>
      </c>
      <c r="L9" s="294" t="s">
        <v>241</v>
      </c>
      <c r="M9" s="294"/>
      <c r="N9" s="294"/>
      <c r="O9" s="294"/>
      <c r="P9" s="294"/>
      <c r="Q9" s="294"/>
      <c r="R9" s="400" t="s">
        <v>128</v>
      </c>
      <c r="S9" s="400"/>
    </row>
    <row r="10" spans="1:19" ht="13.15" customHeight="1">
      <c r="A10" s="115" t="s">
        <v>5</v>
      </c>
      <c r="B10" s="309" t="s">
        <v>6</v>
      </c>
      <c r="C10" s="309"/>
      <c r="D10" s="309"/>
      <c r="E10" s="309"/>
      <c r="F10" s="309"/>
      <c r="G10" s="309"/>
      <c r="H10" s="401" t="s">
        <v>181</v>
      </c>
      <c r="I10" s="401"/>
      <c r="K10" s="115" t="s">
        <v>5</v>
      </c>
      <c r="L10" s="309" t="s">
        <v>6</v>
      </c>
      <c r="M10" s="309"/>
      <c r="N10" s="309"/>
      <c r="O10" s="309"/>
      <c r="P10" s="309"/>
      <c r="Q10" s="309"/>
      <c r="R10" s="401" t="s">
        <v>181</v>
      </c>
      <c r="S10" s="401"/>
    </row>
    <row r="11" spans="1:19">
      <c r="A11" s="115" t="s">
        <v>7</v>
      </c>
      <c r="B11" s="309" t="s">
        <v>8</v>
      </c>
      <c r="C11" s="309"/>
      <c r="D11" s="309"/>
      <c r="E11" s="309"/>
      <c r="F11" s="309"/>
      <c r="G11" s="309"/>
      <c r="H11" s="401">
        <v>12</v>
      </c>
      <c r="I11" s="401"/>
      <c r="K11" s="115" t="s">
        <v>7</v>
      </c>
      <c r="L11" s="309" t="s">
        <v>8</v>
      </c>
      <c r="M11" s="309"/>
      <c r="N11" s="309"/>
      <c r="O11" s="309"/>
      <c r="P11" s="309"/>
      <c r="Q11" s="309"/>
      <c r="R11" s="401">
        <v>12</v>
      </c>
      <c r="S11" s="401"/>
    </row>
    <row r="12" spans="1:19" ht="13.15" customHeight="1">
      <c r="A12" s="115" t="s">
        <v>24</v>
      </c>
      <c r="B12" s="287" t="s">
        <v>129</v>
      </c>
      <c r="C12" s="288"/>
      <c r="D12" s="288"/>
      <c r="E12" s="288"/>
      <c r="F12" s="288"/>
      <c r="G12" s="289"/>
      <c r="H12" s="406" t="s">
        <v>182</v>
      </c>
      <c r="I12" s="407"/>
      <c r="K12" s="115" t="s">
        <v>24</v>
      </c>
      <c r="L12" s="287" t="s">
        <v>129</v>
      </c>
      <c r="M12" s="288"/>
      <c r="N12" s="288"/>
      <c r="O12" s="288"/>
      <c r="P12" s="288"/>
      <c r="Q12" s="289"/>
      <c r="R12" s="406" t="s">
        <v>182</v>
      </c>
      <c r="S12" s="407"/>
    </row>
    <row r="13" spans="1:19" ht="15">
      <c r="A13" s="402" t="s">
        <v>9</v>
      </c>
      <c r="B13" s="402"/>
      <c r="C13" s="402"/>
      <c r="D13" s="402"/>
      <c r="E13" s="402"/>
      <c r="F13" s="402"/>
      <c r="G13" s="402"/>
      <c r="H13" s="402"/>
      <c r="I13" s="402"/>
      <c r="K13" s="402" t="s">
        <v>9</v>
      </c>
      <c r="L13" s="402"/>
      <c r="M13" s="402"/>
      <c r="N13" s="402"/>
      <c r="O13" s="402"/>
      <c r="P13" s="402"/>
      <c r="Q13" s="402"/>
      <c r="R13" s="402"/>
      <c r="S13" s="402"/>
    </row>
    <row r="14" spans="1:19" ht="56.45" customHeight="1">
      <c r="A14" s="403" t="s">
        <v>240</v>
      </c>
      <c r="B14" s="403"/>
      <c r="C14" s="403"/>
      <c r="D14" s="403"/>
      <c r="E14" s="403"/>
      <c r="F14" s="404" t="s">
        <v>10</v>
      </c>
      <c r="G14" s="404"/>
      <c r="H14" s="405" t="s">
        <v>11</v>
      </c>
      <c r="I14" s="405"/>
      <c r="K14" s="403" t="s">
        <v>240</v>
      </c>
      <c r="L14" s="403"/>
      <c r="M14" s="403"/>
      <c r="N14" s="403"/>
      <c r="O14" s="403"/>
      <c r="P14" s="404" t="s">
        <v>10</v>
      </c>
      <c r="Q14" s="404"/>
      <c r="R14" s="405" t="s">
        <v>11</v>
      </c>
      <c r="S14" s="405"/>
    </row>
    <row r="15" spans="1:19">
      <c r="A15" s="309" t="s">
        <v>130</v>
      </c>
      <c r="B15" s="309"/>
      <c r="C15" s="309"/>
      <c r="D15" s="309"/>
      <c r="E15" s="309"/>
      <c r="F15" s="395" t="s">
        <v>12</v>
      </c>
      <c r="G15" s="395"/>
      <c r="H15" s="396">
        <v>19</v>
      </c>
      <c r="I15" s="396"/>
      <c r="K15" s="309" t="s">
        <v>130</v>
      </c>
      <c r="L15" s="309"/>
      <c r="M15" s="309"/>
      <c r="N15" s="309"/>
      <c r="O15" s="309"/>
      <c r="P15" s="395" t="s">
        <v>12</v>
      </c>
      <c r="Q15" s="395"/>
      <c r="R15" s="396">
        <v>19</v>
      </c>
      <c r="S15" s="396"/>
    </row>
    <row r="16" spans="1:19">
      <c r="A16" s="389" t="s">
        <v>14</v>
      </c>
      <c r="B16" s="389"/>
      <c r="C16" s="389"/>
      <c r="D16" s="389"/>
      <c r="E16" s="389"/>
      <c r="F16" s="389"/>
      <c r="G16" s="389"/>
      <c r="H16" s="390">
        <f>SUM(H15:H15)</f>
        <v>19</v>
      </c>
      <c r="I16" s="390"/>
      <c r="K16" s="389" t="s">
        <v>14</v>
      </c>
      <c r="L16" s="389"/>
      <c r="M16" s="389"/>
      <c r="N16" s="389"/>
      <c r="O16" s="389"/>
      <c r="P16" s="389"/>
      <c r="Q16" s="389"/>
      <c r="R16" s="390">
        <f>SUM(R15:R15)</f>
        <v>19</v>
      </c>
      <c r="S16" s="390"/>
    </row>
    <row r="17" spans="1:19" ht="19.5">
      <c r="A17" s="392" t="s">
        <v>131</v>
      </c>
      <c r="B17" s="393"/>
      <c r="C17" s="393"/>
      <c r="D17" s="393"/>
      <c r="E17" s="393"/>
      <c r="F17" s="393"/>
      <c r="G17" s="393"/>
      <c r="H17" s="393"/>
      <c r="I17" s="394"/>
      <c r="K17" s="392" t="s">
        <v>131</v>
      </c>
      <c r="L17" s="393"/>
      <c r="M17" s="393"/>
      <c r="N17" s="393"/>
      <c r="O17" s="393"/>
      <c r="P17" s="393"/>
      <c r="Q17" s="393"/>
      <c r="R17" s="393"/>
      <c r="S17" s="394"/>
    </row>
    <row r="18" spans="1:19" ht="15">
      <c r="A18" s="397" t="s">
        <v>15</v>
      </c>
      <c r="B18" s="398"/>
      <c r="C18" s="398"/>
      <c r="D18" s="398"/>
      <c r="E18" s="398"/>
      <c r="F18" s="398"/>
      <c r="G18" s="398"/>
      <c r="H18" s="398"/>
      <c r="I18" s="399"/>
      <c r="K18" s="397" t="s">
        <v>15</v>
      </c>
      <c r="L18" s="398"/>
      <c r="M18" s="398"/>
      <c r="N18" s="398"/>
      <c r="O18" s="398"/>
      <c r="P18" s="398"/>
      <c r="Q18" s="398"/>
      <c r="R18" s="398"/>
      <c r="S18" s="399"/>
    </row>
    <row r="19" spans="1:19">
      <c r="A19" s="115">
        <v>1</v>
      </c>
      <c r="B19" s="309" t="s">
        <v>16</v>
      </c>
      <c r="C19" s="309"/>
      <c r="D19" s="309"/>
      <c r="E19" s="309"/>
      <c r="F19" s="309"/>
      <c r="G19" s="309"/>
      <c r="H19" s="386" t="s">
        <v>117</v>
      </c>
      <c r="I19" s="386"/>
      <c r="K19" s="115">
        <v>1</v>
      </c>
      <c r="L19" s="309" t="s">
        <v>16</v>
      </c>
      <c r="M19" s="309"/>
      <c r="N19" s="309"/>
      <c r="O19" s="309"/>
      <c r="P19" s="309"/>
      <c r="Q19" s="309"/>
      <c r="R19" s="386" t="s">
        <v>117</v>
      </c>
      <c r="S19" s="386"/>
    </row>
    <row r="20" spans="1:19">
      <c r="A20" s="9">
        <v>2</v>
      </c>
      <c r="B20" s="317" t="s">
        <v>17</v>
      </c>
      <c r="C20" s="317"/>
      <c r="D20" s="317"/>
      <c r="E20" s="317"/>
      <c r="F20" s="317"/>
      <c r="G20" s="317"/>
      <c r="H20" s="387" t="s">
        <v>132</v>
      </c>
      <c r="I20" s="387"/>
      <c r="K20" s="9">
        <v>2</v>
      </c>
      <c r="L20" s="317" t="s">
        <v>17</v>
      </c>
      <c r="M20" s="317"/>
      <c r="N20" s="317"/>
      <c r="O20" s="317"/>
      <c r="P20" s="317"/>
      <c r="Q20" s="317"/>
      <c r="R20" s="387" t="s">
        <v>132</v>
      </c>
      <c r="S20" s="387"/>
    </row>
    <row r="21" spans="1:19">
      <c r="A21" s="115">
        <v>3</v>
      </c>
      <c r="B21" s="309" t="s">
        <v>18</v>
      </c>
      <c r="C21" s="309"/>
      <c r="D21" s="309"/>
      <c r="E21" s="309"/>
      <c r="F21" s="309"/>
      <c r="G21" s="309"/>
      <c r="H21" s="388">
        <v>1264.8399999999999</v>
      </c>
      <c r="I21" s="388"/>
      <c r="K21" s="115">
        <v>3</v>
      </c>
      <c r="L21" s="309" t="s">
        <v>18</v>
      </c>
      <c r="M21" s="309"/>
      <c r="N21" s="309"/>
      <c r="O21" s="309"/>
      <c r="P21" s="309"/>
      <c r="Q21" s="309"/>
      <c r="R21" s="388">
        <v>1264.8399999999999</v>
      </c>
      <c r="S21" s="388"/>
    </row>
    <row r="22" spans="1:19" ht="13.9" customHeight="1">
      <c r="A22" s="115">
        <v>4</v>
      </c>
      <c r="B22" s="309" t="s">
        <v>19</v>
      </c>
      <c r="C22" s="309"/>
      <c r="D22" s="309"/>
      <c r="E22" s="309"/>
      <c r="F22" s="309"/>
      <c r="G22" s="309"/>
      <c r="H22" s="357" t="str">
        <f>H19</f>
        <v>MOTORISTA</v>
      </c>
      <c r="I22" s="357"/>
      <c r="K22" s="115">
        <v>4</v>
      </c>
      <c r="L22" s="309" t="s">
        <v>19</v>
      </c>
      <c r="M22" s="309"/>
      <c r="N22" s="309"/>
      <c r="O22" s="309"/>
      <c r="P22" s="309"/>
      <c r="Q22" s="309"/>
      <c r="R22" s="357" t="str">
        <f>R19</f>
        <v>MOTORISTA</v>
      </c>
      <c r="S22" s="357"/>
    </row>
    <row r="23" spans="1:19" ht="13.15" customHeight="1">
      <c r="A23" s="115">
        <v>5</v>
      </c>
      <c r="B23" s="309" t="s">
        <v>20</v>
      </c>
      <c r="C23" s="309"/>
      <c r="D23" s="309"/>
      <c r="E23" s="309"/>
      <c r="F23" s="309"/>
      <c r="G23" s="309"/>
      <c r="H23" s="358" t="s">
        <v>184</v>
      </c>
      <c r="I23" s="358"/>
      <c r="K23" s="115">
        <v>5</v>
      </c>
      <c r="L23" s="309" t="s">
        <v>20</v>
      </c>
      <c r="M23" s="309"/>
      <c r="N23" s="309"/>
      <c r="O23" s="309"/>
      <c r="P23" s="309"/>
      <c r="Q23" s="309"/>
      <c r="R23" s="358" t="s">
        <v>184</v>
      </c>
      <c r="S23" s="358"/>
    </row>
    <row r="24" spans="1:19">
      <c r="A24" s="103">
        <v>9</v>
      </c>
      <c r="B24" s="359" t="s">
        <v>118</v>
      </c>
      <c r="C24" s="359"/>
      <c r="D24" s="359"/>
      <c r="E24" s="359"/>
      <c r="F24" s="359"/>
      <c r="G24" s="359"/>
      <c r="H24" s="360">
        <v>1</v>
      </c>
      <c r="I24" s="360"/>
      <c r="K24" s="103">
        <v>9</v>
      </c>
      <c r="L24" s="359" t="s">
        <v>118</v>
      </c>
      <c r="M24" s="359"/>
      <c r="N24" s="359"/>
      <c r="O24" s="359"/>
      <c r="P24" s="359"/>
      <c r="Q24" s="359"/>
      <c r="R24" s="360">
        <v>1</v>
      </c>
      <c r="S24" s="360"/>
    </row>
    <row r="25" spans="1:19">
      <c r="A25" s="434" t="s">
        <v>133</v>
      </c>
      <c r="B25" s="435"/>
      <c r="C25" s="435"/>
      <c r="D25" s="435"/>
      <c r="E25" s="435"/>
      <c r="F25" s="435"/>
      <c r="G25" s="435"/>
      <c r="H25" s="435"/>
      <c r="I25" s="436"/>
      <c r="K25" s="434" t="s">
        <v>133</v>
      </c>
      <c r="L25" s="435"/>
      <c r="M25" s="435"/>
      <c r="N25" s="435"/>
      <c r="O25" s="435"/>
      <c r="P25" s="435"/>
      <c r="Q25" s="435"/>
      <c r="R25" s="435"/>
      <c r="S25" s="436"/>
    </row>
    <row r="26" spans="1:19" ht="18">
      <c r="A26" s="437" t="s">
        <v>134</v>
      </c>
      <c r="B26" s="437"/>
      <c r="C26" s="437"/>
      <c r="D26" s="437"/>
      <c r="E26" s="437"/>
      <c r="F26" s="437"/>
      <c r="G26" s="437"/>
      <c r="H26" s="437"/>
      <c r="I26" s="437"/>
      <c r="K26" s="437" t="s">
        <v>134</v>
      </c>
      <c r="L26" s="437"/>
      <c r="M26" s="437"/>
      <c r="N26" s="437"/>
      <c r="O26" s="437"/>
      <c r="P26" s="437"/>
      <c r="Q26" s="437"/>
      <c r="R26" s="437"/>
      <c r="S26" s="437"/>
    </row>
    <row r="27" spans="1:19" ht="30">
      <c r="A27" s="61">
        <v>1</v>
      </c>
      <c r="B27" s="308" t="s">
        <v>21</v>
      </c>
      <c r="C27" s="308"/>
      <c r="D27" s="308"/>
      <c r="E27" s="308"/>
      <c r="F27" s="308"/>
      <c r="G27" s="308"/>
      <c r="H27" s="61" t="s">
        <v>22</v>
      </c>
      <c r="I27" s="61" t="s">
        <v>23</v>
      </c>
      <c r="K27" s="61">
        <v>1</v>
      </c>
      <c r="L27" s="308" t="s">
        <v>21</v>
      </c>
      <c r="M27" s="308"/>
      <c r="N27" s="308"/>
      <c r="O27" s="308"/>
      <c r="P27" s="308"/>
      <c r="Q27" s="308"/>
      <c r="R27" s="61" t="s">
        <v>22</v>
      </c>
      <c r="S27" s="61" t="s">
        <v>23</v>
      </c>
    </row>
    <row r="28" spans="1:19" ht="15">
      <c r="A28" s="90" t="s">
        <v>2</v>
      </c>
      <c r="B28" s="371" t="s">
        <v>140</v>
      </c>
      <c r="C28" s="371"/>
      <c r="D28" s="371"/>
      <c r="E28" s="371"/>
      <c r="F28" s="371"/>
      <c r="G28" s="371"/>
      <c r="H28" s="371"/>
      <c r="I28" s="91">
        <v>147</v>
      </c>
      <c r="K28" s="90" t="s">
        <v>2</v>
      </c>
      <c r="L28" s="371" t="s">
        <v>140</v>
      </c>
      <c r="M28" s="371"/>
      <c r="N28" s="371"/>
      <c r="O28" s="371"/>
      <c r="P28" s="371"/>
      <c r="Q28" s="371"/>
      <c r="R28" s="371"/>
      <c r="S28" s="91">
        <v>215</v>
      </c>
    </row>
    <row r="29" spans="1:19" ht="15">
      <c r="A29" s="90" t="s">
        <v>4</v>
      </c>
      <c r="B29" s="362" t="s">
        <v>136</v>
      </c>
      <c r="C29" s="363"/>
      <c r="D29" s="363"/>
      <c r="E29" s="363"/>
      <c r="F29" s="363"/>
      <c r="G29" s="364"/>
      <c r="H29" s="92">
        <v>0.3</v>
      </c>
      <c r="I29" s="91"/>
      <c r="K29" s="90" t="s">
        <v>4</v>
      </c>
      <c r="L29" s="362" t="s">
        <v>136</v>
      </c>
      <c r="M29" s="363"/>
      <c r="N29" s="363"/>
      <c r="O29" s="363"/>
      <c r="P29" s="363"/>
      <c r="Q29" s="364"/>
      <c r="R29" s="92">
        <v>0.3</v>
      </c>
      <c r="S29" s="91"/>
    </row>
    <row r="30" spans="1:19" ht="15">
      <c r="A30" s="90" t="s">
        <v>5</v>
      </c>
      <c r="B30" s="371" t="s">
        <v>116</v>
      </c>
      <c r="C30" s="371"/>
      <c r="D30" s="371"/>
      <c r="E30" s="371"/>
      <c r="F30" s="371"/>
      <c r="G30" s="371"/>
      <c r="H30" s="124">
        <v>0.3</v>
      </c>
      <c r="I30" s="91"/>
      <c r="K30" s="90" t="s">
        <v>5</v>
      </c>
      <c r="L30" s="371" t="s">
        <v>116</v>
      </c>
      <c r="M30" s="371"/>
      <c r="N30" s="371"/>
      <c r="O30" s="371"/>
      <c r="P30" s="371"/>
      <c r="Q30" s="371"/>
      <c r="R30" s="124">
        <v>0.3</v>
      </c>
      <c r="S30" s="91"/>
    </row>
    <row r="31" spans="1:19" ht="15">
      <c r="A31" s="90" t="s">
        <v>5</v>
      </c>
      <c r="B31" s="362" t="s">
        <v>137</v>
      </c>
      <c r="C31" s="363"/>
      <c r="D31" s="363"/>
      <c r="E31" s="363"/>
      <c r="F31" s="363"/>
      <c r="G31" s="364"/>
      <c r="H31" s="123">
        <v>0.2</v>
      </c>
      <c r="I31" s="91"/>
      <c r="K31" s="90" t="s">
        <v>5</v>
      </c>
      <c r="L31" s="362" t="s">
        <v>137</v>
      </c>
      <c r="M31" s="363"/>
      <c r="N31" s="363"/>
      <c r="O31" s="363"/>
      <c r="P31" s="363"/>
      <c r="Q31" s="364"/>
      <c r="R31" s="123">
        <v>0.2</v>
      </c>
      <c r="S31" s="91"/>
    </row>
    <row r="32" spans="1:19" ht="15">
      <c r="A32" s="90" t="s">
        <v>24</v>
      </c>
      <c r="B32" s="365" t="s">
        <v>138</v>
      </c>
      <c r="C32" s="366"/>
      <c r="D32" s="366"/>
      <c r="E32" s="366"/>
      <c r="F32" s="366"/>
      <c r="G32" s="366"/>
      <c r="H32" s="93"/>
      <c r="I32" s="94"/>
      <c r="K32" s="90" t="s">
        <v>24</v>
      </c>
      <c r="L32" s="365" t="s">
        <v>138</v>
      </c>
      <c r="M32" s="366"/>
      <c r="N32" s="366"/>
      <c r="O32" s="366"/>
      <c r="P32" s="366"/>
      <c r="Q32" s="366"/>
      <c r="R32" s="93"/>
      <c r="S32" s="94"/>
    </row>
    <row r="33" spans="1:19" ht="15">
      <c r="A33" s="90" t="s">
        <v>25</v>
      </c>
      <c r="B33" s="372" t="s">
        <v>26</v>
      </c>
      <c r="C33" s="372"/>
      <c r="D33" s="372"/>
      <c r="E33" s="372"/>
      <c r="F33" s="372"/>
      <c r="G33" s="372"/>
      <c r="H33" s="373"/>
      <c r="I33" s="95"/>
      <c r="K33" s="90" t="s">
        <v>25</v>
      </c>
      <c r="L33" s="372" t="s">
        <v>26</v>
      </c>
      <c r="M33" s="372"/>
      <c r="N33" s="372"/>
      <c r="O33" s="372"/>
      <c r="P33" s="372"/>
      <c r="Q33" s="372"/>
      <c r="R33" s="373"/>
      <c r="S33" s="95"/>
    </row>
    <row r="34" spans="1:19" ht="15">
      <c r="A34" s="438" t="s">
        <v>27</v>
      </c>
      <c r="B34" s="438"/>
      <c r="C34" s="438"/>
      <c r="D34" s="438"/>
      <c r="E34" s="438"/>
      <c r="F34" s="438"/>
      <c r="G34" s="438"/>
      <c r="H34" s="438"/>
      <c r="I34" s="96">
        <f>SUM(I28:I33)</f>
        <v>147</v>
      </c>
      <c r="K34" s="438" t="s">
        <v>27</v>
      </c>
      <c r="L34" s="438"/>
      <c r="M34" s="438"/>
      <c r="N34" s="438"/>
      <c r="O34" s="438"/>
      <c r="P34" s="438"/>
      <c r="Q34" s="438"/>
      <c r="R34" s="438"/>
      <c r="S34" s="96">
        <f>SUM(S28:S33)</f>
        <v>215</v>
      </c>
    </row>
    <row r="35" spans="1:19" ht="15">
      <c r="A35" s="367" t="s">
        <v>139</v>
      </c>
      <c r="B35" s="368"/>
      <c r="C35" s="368"/>
      <c r="D35" s="368"/>
      <c r="E35" s="368"/>
      <c r="F35" s="368"/>
      <c r="G35" s="368"/>
      <c r="H35" s="368"/>
      <c r="I35" s="97">
        <f>SUM(I28:I33)</f>
        <v>147</v>
      </c>
      <c r="K35" s="367" t="s">
        <v>139</v>
      </c>
      <c r="L35" s="368"/>
      <c r="M35" s="368"/>
      <c r="N35" s="368"/>
      <c r="O35" s="368"/>
      <c r="P35" s="368"/>
      <c r="Q35" s="368"/>
      <c r="R35" s="368"/>
      <c r="S35" s="97">
        <f>SUM(S28:S33)</f>
        <v>215</v>
      </c>
    </row>
    <row r="36" spans="1:19">
      <c r="A36" s="314" t="s">
        <v>83</v>
      </c>
      <c r="B36" s="314"/>
      <c r="C36" s="314"/>
      <c r="D36" s="314"/>
      <c r="E36" s="314"/>
      <c r="F36" s="314"/>
      <c r="G36" s="314"/>
      <c r="H36" s="314"/>
      <c r="I36" s="314"/>
      <c r="K36" s="314" t="s">
        <v>83</v>
      </c>
      <c r="L36" s="314"/>
      <c r="M36" s="314"/>
      <c r="N36" s="314"/>
      <c r="O36" s="314"/>
      <c r="P36" s="314"/>
      <c r="Q36" s="314"/>
      <c r="R36" s="314"/>
      <c r="S36" s="314"/>
    </row>
    <row r="37" spans="1:19" ht="15.75">
      <c r="A37" s="315" t="s">
        <v>84</v>
      </c>
      <c r="B37" s="315"/>
      <c r="C37" s="315"/>
      <c r="D37" s="315"/>
      <c r="E37" s="315"/>
      <c r="F37" s="315"/>
      <c r="G37" s="315"/>
      <c r="H37" s="315"/>
      <c r="I37" s="315"/>
      <c r="K37" s="315" t="s">
        <v>84</v>
      </c>
      <c r="L37" s="315"/>
      <c r="M37" s="315"/>
      <c r="N37" s="315"/>
      <c r="O37" s="315"/>
      <c r="P37" s="315"/>
      <c r="Q37" s="315"/>
      <c r="R37" s="315"/>
      <c r="S37" s="315"/>
    </row>
    <row r="38" spans="1:19" ht="30">
      <c r="A38" s="111">
        <v>6</v>
      </c>
      <c r="B38" s="306" t="s">
        <v>85</v>
      </c>
      <c r="C38" s="306"/>
      <c r="D38" s="306"/>
      <c r="E38" s="306"/>
      <c r="F38" s="306"/>
      <c r="G38" s="306"/>
      <c r="H38" s="116" t="s">
        <v>22</v>
      </c>
      <c r="I38" s="75" t="s">
        <v>37</v>
      </c>
      <c r="K38" s="111">
        <v>6</v>
      </c>
      <c r="L38" s="306" t="s">
        <v>85</v>
      </c>
      <c r="M38" s="306"/>
      <c r="N38" s="306"/>
      <c r="O38" s="306"/>
      <c r="P38" s="306"/>
      <c r="Q38" s="306"/>
      <c r="R38" s="116" t="s">
        <v>22</v>
      </c>
      <c r="S38" s="75" t="s">
        <v>37</v>
      </c>
    </row>
    <row r="39" spans="1:19" ht="49.9" customHeight="1">
      <c r="A39" s="442" t="s">
        <v>86</v>
      </c>
      <c r="B39" s="442"/>
      <c r="C39" s="442"/>
      <c r="D39" s="442"/>
      <c r="E39" s="442"/>
      <c r="F39" s="442"/>
      <c r="G39" s="442"/>
      <c r="H39" s="38" t="s">
        <v>13</v>
      </c>
      <c r="I39" s="39">
        <f>SUM(I34)</f>
        <v>147</v>
      </c>
      <c r="K39" s="442" t="s">
        <v>86</v>
      </c>
      <c r="L39" s="442"/>
      <c r="M39" s="442"/>
      <c r="N39" s="442"/>
      <c r="O39" s="442"/>
      <c r="P39" s="442"/>
      <c r="Q39" s="442"/>
      <c r="R39" s="38" t="s">
        <v>13</v>
      </c>
      <c r="S39" s="39">
        <f>SUM(S34)</f>
        <v>215</v>
      </c>
    </row>
    <row r="40" spans="1:19" ht="15">
      <c r="A40" s="23" t="s">
        <v>2</v>
      </c>
      <c r="B40" s="301" t="s">
        <v>87</v>
      </c>
      <c r="C40" s="301"/>
      <c r="D40" s="301"/>
      <c r="E40" s="301"/>
      <c r="F40" s="301"/>
      <c r="G40" s="301"/>
      <c r="H40" s="198">
        <v>0.1038</v>
      </c>
      <c r="I40" s="13">
        <f>ROUND(H40*I39,2)</f>
        <v>15.26</v>
      </c>
      <c r="K40" s="23" t="s">
        <v>2</v>
      </c>
      <c r="L40" s="301" t="s">
        <v>87</v>
      </c>
      <c r="M40" s="301"/>
      <c r="N40" s="301"/>
      <c r="O40" s="301"/>
      <c r="P40" s="301"/>
      <c r="Q40" s="301"/>
      <c r="R40" s="198">
        <v>0.1038</v>
      </c>
      <c r="S40" s="13">
        <f>ROUND(R40*S39,2)</f>
        <v>22.32</v>
      </c>
    </row>
    <row r="41" spans="1:19">
      <c r="A41" s="442" t="s">
        <v>88</v>
      </c>
      <c r="B41" s="442"/>
      <c r="C41" s="442"/>
      <c r="D41" s="442"/>
      <c r="E41" s="442"/>
      <c r="F41" s="442"/>
      <c r="G41" s="442"/>
      <c r="H41" s="40" t="s">
        <v>13</v>
      </c>
      <c r="I41" s="39">
        <f>SUM(I34+I40)</f>
        <v>162.26</v>
      </c>
      <c r="K41" s="442" t="s">
        <v>88</v>
      </c>
      <c r="L41" s="442"/>
      <c r="M41" s="442"/>
      <c r="N41" s="442"/>
      <c r="O41" s="442"/>
      <c r="P41" s="442"/>
      <c r="Q41" s="442"/>
      <c r="R41" s="199" t="s">
        <v>13</v>
      </c>
      <c r="S41" s="39">
        <f>SUM(S34+S40)</f>
        <v>237.32</v>
      </c>
    </row>
    <row r="42" spans="1:19" ht="15">
      <c r="A42" s="23" t="s">
        <v>4</v>
      </c>
      <c r="B42" s="301" t="s">
        <v>89</v>
      </c>
      <c r="C42" s="301"/>
      <c r="D42" s="301"/>
      <c r="E42" s="301"/>
      <c r="F42" s="301"/>
      <c r="G42" s="301"/>
      <c r="H42" s="198">
        <v>9.0999999999999998E-2</v>
      </c>
      <c r="I42" s="13">
        <f>ROUND(H42*I41,2)</f>
        <v>14.77</v>
      </c>
      <c r="K42" s="23" t="s">
        <v>4</v>
      </c>
      <c r="L42" s="301" t="s">
        <v>89</v>
      </c>
      <c r="M42" s="301"/>
      <c r="N42" s="301"/>
      <c r="O42" s="301"/>
      <c r="P42" s="301"/>
      <c r="Q42" s="301"/>
      <c r="R42" s="198">
        <v>9.0999999999999998E-2</v>
      </c>
      <c r="S42" s="13">
        <f>ROUND(R42*S41,2)</f>
        <v>21.6</v>
      </c>
    </row>
    <row r="43" spans="1:19">
      <c r="A43" s="442" t="s">
        <v>90</v>
      </c>
      <c r="B43" s="442"/>
      <c r="C43" s="442"/>
      <c r="D43" s="442"/>
      <c r="E43" s="442"/>
      <c r="F43" s="442"/>
      <c r="G43" s="442"/>
      <c r="H43" s="40" t="s">
        <v>13</v>
      </c>
      <c r="I43" s="39">
        <f>SUM(I34+I40+I42)</f>
        <v>177.03</v>
      </c>
      <c r="K43" s="442" t="s">
        <v>90</v>
      </c>
      <c r="L43" s="442"/>
      <c r="M43" s="442"/>
      <c r="N43" s="442"/>
      <c r="O43" s="442"/>
      <c r="P43" s="442"/>
      <c r="Q43" s="442"/>
      <c r="R43" s="40" t="s">
        <v>13</v>
      </c>
      <c r="S43" s="39">
        <f>SUM(S34+S40+S42)</f>
        <v>258.92</v>
      </c>
    </row>
    <row r="44" spans="1:19" ht="15.75">
      <c r="A44" s="41" t="s">
        <v>5</v>
      </c>
      <c r="B44" s="303" t="s">
        <v>91</v>
      </c>
      <c r="C44" s="303"/>
      <c r="D44" s="303"/>
      <c r="E44" s="303"/>
      <c r="F44" s="303"/>
      <c r="G44" s="303"/>
      <c r="H44" s="42" t="s">
        <v>13</v>
      </c>
      <c r="I44" s="43" t="s">
        <v>13</v>
      </c>
      <c r="K44" s="41" t="s">
        <v>5</v>
      </c>
      <c r="L44" s="303" t="s">
        <v>91</v>
      </c>
      <c r="M44" s="303"/>
      <c r="N44" s="303"/>
      <c r="O44" s="303"/>
      <c r="P44" s="303"/>
      <c r="Q44" s="303"/>
      <c r="R44" s="42" t="s">
        <v>13</v>
      </c>
      <c r="S44" s="13" t="s">
        <v>13</v>
      </c>
    </row>
    <row r="45" spans="1:19">
      <c r="A45" s="23"/>
      <c r="B45" s="307" t="s">
        <v>92</v>
      </c>
      <c r="C45" s="307"/>
      <c r="D45" s="307"/>
      <c r="E45" s="307"/>
      <c r="F45" s="307"/>
      <c r="G45" s="307"/>
      <c r="H45" s="42" t="s">
        <v>13</v>
      </c>
      <c r="I45" s="43" t="s">
        <v>13</v>
      </c>
      <c r="K45" s="23"/>
      <c r="L45" s="307" t="s">
        <v>92</v>
      </c>
      <c r="M45" s="307"/>
      <c r="N45" s="307"/>
      <c r="O45" s="307"/>
      <c r="P45" s="307"/>
      <c r="Q45" s="307"/>
      <c r="R45" s="42" t="s">
        <v>13</v>
      </c>
      <c r="S45" s="13" t="s">
        <v>13</v>
      </c>
    </row>
    <row r="46" spans="1:19">
      <c r="A46" s="23"/>
      <c r="B46" s="304" t="s">
        <v>93</v>
      </c>
      <c r="C46" s="304"/>
      <c r="D46" s="304"/>
      <c r="E46" s="304"/>
      <c r="F46" s="304"/>
      <c r="G46" s="304"/>
      <c r="H46" s="44">
        <v>0.03</v>
      </c>
      <c r="I46" s="154">
        <f>ROUND(($I$43/(1-$H$54))*H46,2)</f>
        <v>5.81</v>
      </c>
      <c r="K46" s="23"/>
      <c r="L46" s="304" t="s">
        <v>93</v>
      </c>
      <c r="M46" s="304"/>
      <c r="N46" s="304"/>
      <c r="O46" s="304"/>
      <c r="P46" s="304"/>
      <c r="Q46" s="304"/>
      <c r="R46" s="44">
        <v>0.03</v>
      </c>
      <c r="S46" s="13">
        <f>ROUND(($S$43/(1-$H$54))*R46,2)</f>
        <v>8.5</v>
      </c>
    </row>
    <row r="47" spans="1:19">
      <c r="A47" s="23"/>
      <c r="B47" s="304" t="s">
        <v>94</v>
      </c>
      <c r="C47" s="304"/>
      <c r="D47" s="304"/>
      <c r="E47" s="304"/>
      <c r="F47" s="304"/>
      <c r="G47" s="304"/>
      <c r="H47" s="44">
        <v>6.4999999999999997E-3</v>
      </c>
      <c r="I47" s="154">
        <f>ROUND(($I$43/(1-$H$54))*H47,2)</f>
        <v>1.26</v>
      </c>
      <c r="K47" s="23"/>
      <c r="L47" s="304" t="s">
        <v>94</v>
      </c>
      <c r="M47" s="304"/>
      <c r="N47" s="304"/>
      <c r="O47" s="304"/>
      <c r="P47" s="304"/>
      <c r="Q47" s="304"/>
      <c r="R47" s="44">
        <v>6.4999999999999997E-3</v>
      </c>
      <c r="S47" s="13">
        <f>ROUND(($S$43/(1-$H$54))*R47,2)</f>
        <v>1.84</v>
      </c>
    </row>
    <row r="48" spans="1:19">
      <c r="A48" s="23"/>
      <c r="B48" s="305" t="s">
        <v>95</v>
      </c>
      <c r="C48" s="305"/>
      <c r="D48" s="305"/>
      <c r="E48" s="305"/>
      <c r="F48" s="305"/>
      <c r="G48" s="305"/>
      <c r="H48" s="45" t="s">
        <v>13</v>
      </c>
      <c r="I48" s="43" t="s">
        <v>13</v>
      </c>
      <c r="K48" s="23"/>
      <c r="L48" s="305" t="s">
        <v>95</v>
      </c>
      <c r="M48" s="305"/>
      <c r="N48" s="305"/>
      <c r="O48" s="305"/>
      <c r="P48" s="305"/>
      <c r="Q48" s="305"/>
      <c r="R48" s="45" t="s">
        <v>13</v>
      </c>
      <c r="S48" s="13" t="s">
        <v>13</v>
      </c>
    </row>
    <row r="49" spans="1:19">
      <c r="A49" s="23"/>
      <c r="B49" s="305" t="s">
        <v>96</v>
      </c>
      <c r="C49" s="305"/>
      <c r="D49" s="305"/>
      <c r="E49" s="305"/>
      <c r="F49" s="305"/>
      <c r="G49" s="305"/>
      <c r="H49" s="45" t="s">
        <v>13</v>
      </c>
      <c r="I49" s="43" t="s">
        <v>13</v>
      </c>
      <c r="K49" s="23"/>
      <c r="L49" s="305" t="s">
        <v>96</v>
      </c>
      <c r="M49" s="305"/>
      <c r="N49" s="305"/>
      <c r="O49" s="305"/>
      <c r="P49" s="305"/>
      <c r="Q49" s="305"/>
      <c r="R49" s="45" t="s">
        <v>13</v>
      </c>
      <c r="S49" s="13" t="s">
        <v>13</v>
      </c>
    </row>
    <row r="50" spans="1:19">
      <c r="A50" s="23"/>
      <c r="B50" s="291" t="s">
        <v>97</v>
      </c>
      <c r="C50" s="291"/>
      <c r="D50" s="291"/>
      <c r="E50" s="291"/>
      <c r="F50" s="291"/>
      <c r="G50" s="291"/>
      <c r="H50" s="46" t="s">
        <v>13</v>
      </c>
      <c r="I50" s="43" t="s">
        <v>13</v>
      </c>
      <c r="K50" s="23"/>
      <c r="L50" s="291" t="s">
        <v>97</v>
      </c>
      <c r="M50" s="291"/>
      <c r="N50" s="291"/>
      <c r="O50" s="291"/>
      <c r="P50" s="291"/>
      <c r="Q50" s="291"/>
      <c r="R50" s="46" t="s">
        <v>13</v>
      </c>
      <c r="S50" s="13" t="s">
        <v>13</v>
      </c>
    </row>
    <row r="51" spans="1:19">
      <c r="A51" s="23"/>
      <c r="B51" s="291" t="s">
        <v>98</v>
      </c>
      <c r="C51" s="291"/>
      <c r="D51" s="291"/>
      <c r="E51" s="291"/>
      <c r="F51" s="291"/>
      <c r="G51" s="291"/>
      <c r="H51" s="46" t="s">
        <v>13</v>
      </c>
      <c r="I51" s="43" t="s">
        <v>13</v>
      </c>
      <c r="K51" s="23"/>
      <c r="L51" s="291" t="s">
        <v>98</v>
      </c>
      <c r="M51" s="291"/>
      <c r="N51" s="291"/>
      <c r="O51" s="291"/>
      <c r="P51" s="291"/>
      <c r="Q51" s="291"/>
      <c r="R51" s="46" t="s">
        <v>13</v>
      </c>
      <c r="S51" s="13" t="s">
        <v>13</v>
      </c>
    </row>
    <row r="52" spans="1:19" ht="27.6" customHeight="1">
      <c r="A52" s="23"/>
      <c r="B52" s="294" t="s">
        <v>180</v>
      </c>
      <c r="C52" s="294"/>
      <c r="D52" s="294"/>
      <c r="E52" s="294"/>
      <c r="F52" s="294"/>
      <c r="G52" s="294"/>
      <c r="H52" s="44">
        <v>0.05</v>
      </c>
      <c r="I52" s="154">
        <f>ROUND(($I$43/(1-$H$54))*H52,2)</f>
        <v>9.69</v>
      </c>
      <c r="K52" s="23"/>
      <c r="L52" s="294" t="s">
        <v>180</v>
      </c>
      <c r="M52" s="294"/>
      <c r="N52" s="294"/>
      <c r="O52" s="294"/>
      <c r="P52" s="294"/>
      <c r="Q52" s="294"/>
      <c r="R52" s="44">
        <v>0.05</v>
      </c>
      <c r="S52" s="13">
        <f>ROUND(($S$43/(1-$H$54))*R52,2)</f>
        <v>14.17</v>
      </c>
    </row>
    <row r="53" spans="1:19">
      <c r="A53" s="295" t="s">
        <v>62</v>
      </c>
      <c r="B53" s="295"/>
      <c r="C53" s="295"/>
      <c r="D53" s="295"/>
      <c r="E53" s="295"/>
      <c r="F53" s="295"/>
      <c r="G53" s="295"/>
      <c r="H53" s="295"/>
      <c r="I53" s="64">
        <f>SUM(I40+I42+I46+I47+I52)</f>
        <v>46.79</v>
      </c>
      <c r="K53" s="295" t="s">
        <v>62</v>
      </c>
      <c r="L53" s="295"/>
      <c r="M53" s="295"/>
      <c r="N53" s="295"/>
      <c r="O53" s="295"/>
      <c r="P53" s="295"/>
      <c r="Q53" s="295"/>
      <c r="R53" s="295"/>
      <c r="S53" s="64">
        <f>SUM(S40+S42+S46+S47+S52)</f>
        <v>68.430000000000007</v>
      </c>
    </row>
    <row r="54" spans="1:19">
      <c r="A54" s="296" t="s">
        <v>99</v>
      </c>
      <c r="B54" s="296"/>
      <c r="C54" s="296"/>
      <c r="D54" s="296"/>
      <c r="E54" s="296"/>
      <c r="F54" s="296"/>
      <c r="G54" s="296"/>
      <c r="H54" s="19">
        <f>SUM(H46:H52)</f>
        <v>8.6499999999999994E-2</v>
      </c>
      <c r="I54" s="24">
        <f>SUM(I46:I52)</f>
        <v>16.759999999999998</v>
      </c>
      <c r="K54" s="296" t="s">
        <v>99</v>
      </c>
      <c r="L54" s="296"/>
      <c r="M54" s="296"/>
      <c r="N54" s="296"/>
      <c r="O54" s="296"/>
      <c r="P54" s="296"/>
      <c r="Q54" s="296"/>
      <c r="R54" s="19">
        <f>SUM(R46:R52)</f>
        <v>8.6499999999999994E-2</v>
      </c>
      <c r="S54" s="24">
        <f>SUM(S46:S52)</f>
        <v>24.509999999999998</v>
      </c>
    </row>
    <row r="55" spans="1:19">
      <c r="A55" s="297" t="s">
        <v>100</v>
      </c>
      <c r="B55" s="297"/>
      <c r="C55" s="298" t="s">
        <v>101</v>
      </c>
      <c r="D55" s="298"/>
      <c r="E55" s="298"/>
      <c r="F55" s="298"/>
      <c r="G55" s="298"/>
      <c r="H55" s="298"/>
      <c r="I55" s="298"/>
      <c r="K55" s="297" t="s">
        <v>100</v>
      </c>
      <c r="L55" s="297"/>
      <c r="M55" s="298" t="s">
        <v>101</v>
      </c>
      <c r="N55" s="298"/>
      <c r="O55" s="298"/>
      <c r="P55" s="298"/>
      <c r="Q55" s="298"/>
      <c r="R55" s="298"/>
      <c r="S55" s="298"/>
    </row>
    <row r="56" spans="1:19">
      <c r="A56" s="297"/>
      <c r="B56" s="297"/>
      <c r="C56" s="299" t="s">
        <v>102</v>
      </c>
      <c r="D56" s="299"/>
      <c r="E56" s="299"/>
      <c r="F56" s="299"/>
      <c r="G56" s="299"/>
      <c r="H56" s="299"/>
      <c r="I56" s="299"/>
      <c r="K56" s="297"/>
      <c r="L56" s="297"/>
      <c r="M56" s="299" t="s">
        <v>102</v>
      </c>
      <c r="N56" s="299"/>
      <c r="O56" s="299"/>
      <c r="P56" s="299"/>
      <c r="Q56" s="299"/>
      <c r="R56" s="299"/>
      <c r="S56" s="299"/>
    </row>
    <row r="57" spans="1:19">
      <c r="A57" s="297"/>
      <c r="B57" s="297"/>
      <c r="C57" s="300" t="s">
        <v>103</v>
      </c>
      <c r="D57" s="300"/>
      <c r="E57" s="300"/>
      <c r="F57" s="300"/>
      <c r="G57" s="300"/>
      <c r="H57" s="300"/>
      <c r="I57" s="300"/>
      <c r="K57" s="297"/>
      <c r="L57" s="297"/>
      <c r="M57" s="300" t="s">
        <v>103</v>
      </c>
      <c r="N57" s="300"/>
      <c r="O57" s="300"/>
      <c r="P57" s="300"/>
      <c r="Q57" s="300"/>
      <c r="R57" s="300"/>
      <c r="S57" s="300"/>
    </row>
    <row r="58" spans="1:19" ht="15.75">
      <c r="A58" s="292" t="s">
        <v>104</v>
      </c>
      <c r="B58" s="292"/>
      <c r="C58" s="292"/>
      <c r="D58" s="292"/>
      <c r="E58" s="292"/>
      <c r="F58" s="292"/>
      <c r="G58" s="292"/>
      <c r="H58" s="292"/>
      <c r="I58" s="292"/>
      <c r="K58" s="292" t="s">
        <v>104</v>
      </c>
      <c r="L58" s="292"/>
      <c r="M58" s="292"/>
      <c r="N58" s="292"/>
      <c r="O58" s="292"/>
      <c r="P58" s="292"/>
      <c r="Q58" s="292"/>
      <c r="R58" s="292"/>
      <c r="S58" s="292"/>
    </row>
    <row r="59" spans="1:19" ht="25.5">
      <c r="A59" s="293" t="s">
        <v>105</v>
      </c>
      <c r="B59" s="293"/>
      <c r="C59" s="293"/>
      <c r="D59" s="293"/>
      <c r="E59" s="293"/>
      <c r="F59" s="293"/>
      <c r="G59" s="293"/>
      <c r="H59" s="293"/>
      <c r="I59" s="116" t="s">
        <v>31</v>
      </c>
      <c r="K59" s="293" t="s">
        <v>105</v>
      </c>
      <c r="L59" s="293"/>
      <c r="M59" s="293"/>
      <c r="N59" s="293"/>
      <c r="O59" s="293"/>
      <c r="P59" s="293"/>
      <c r="Q59" s="293"/>
      <c r="R59" s="293"/>
      <c r="S59" s="116" t="s">
        <v>31</v>
      </c>
    </row>
    <row r="60" spans="1:19">
      <c r="A60" s="48" t="s">
        <v>2</v>
      </c>
      <c r="B60" s="288" t="s">
        <v>106</v>
      </c>
      <c r="C60" s="288"/>
      <c r="D60" s="288"/>
      <c r="E60" s="288"/>
      <c r="F60" s="288"/>
      <c r="G60" s="288"/>
      <c r="H60" s="288"/>
      <c r="I60" s="27">
        <f>I34</f>
        <v>147</v>
      </c>
      <c r="K60" s="48" t="s">
        <v>2</v>
      </c>
      <c r="L60" s="288" t="s">
        <v>106</v>
      </c>
      <c r="M60" s="288"/>
      <c r="N60" s="288"/>
      <c r="O60" s="288"/>
      <c r="P60" s="288"/>
      <c r="Q60" s="288"/>
      <c r="R60" s="288"/>
      <c r="S60" s="27">
        <f>S34</f>
        <v>215</v>
      </c>
    </row>
    <row r="61" spans="1:19">
      <c r="A61" s="48" t="s">
        <v>4</v>
      </c>
      <c r="B61" s="288" t="s">
        <v>107</v>
      </c>
      <c r="C61" s="288"/>
      <c r="D61" s="288"/>
      <c r="E61" s="288"/>
      <c r="F61" s="288"/>
      <c r="G61" s="288"/>
      <c r="H61" s="288"/>
      <c r="I61" s="27"/>
      <c r="K61" s="48" t="s">
        <v>4</v>
      </c>
      <c r="L61" s="288" t="s">
        <v>107</v>
      </c>
      <c r="M61" s="288"/>
      <c r="N61" s="288"/>
      <c r="O61" s="288"/>
      <c r="P61" s="288"/>
      <c r="Q61" s="288"/>
      <c r="R61" s="288"/>
      <c r="S61" s="27"/>
    </row>
    <row r="62" spans="1:19">
      <c r="A62" s="48" t="s">
        <v>5</v>
      </c>
      <c r="B62" s="288" t="s">
        <v>108</v>
      </c>
      <c r="C62" s="288"/>
      <c r="D62" s="288"/>
      <c r="E62" s="288"/>
      <c r="F62" s="288"/>
      <c r="G62" s="288"/>
      <c r="H62" s="288"/>
      <c r="I62" s="27"/>
      <c r="K62" s="48" t="s">
        <v>5</v>
      </c>
      <c r="L62" s="288" t="s">
        <v>108</v>
      </c>
      <c r="M62" s="288"/>
      <c r="N62" s="288"/>
      <c r="O62" s="288"/>
      <c r="P62" s="288"/>
      <c r="Q62" s="288"/>
      <c r="R62" s="288"/>
      <c r="S62" s="27"/>
    </row>
    <row r="63" spans="1:19">
      <c r="A63" s="48" t="s">
        <v>7</v>
      </c>
      <c r="B63" s="288" t="s">
        <v>109</v>
      </c>
      <c r="C63" s="288"/>
      <c r="D63" s="288"/>
      <c r="E63" s="288"/>
      <c r="F63" s="288"/>
      <c r="G63" s="288"/>
      <c r="H63" s="288"/>
      <c r="I63" s="27"/>
      <c r="K63" s="48" t="s">
        <v>7</v>
      </c>
      <c r="L63" s="288" t="s">
        <v>109</v>
      </c>
      <c r="M63" s="288"/>
      <c r="N63" s="288"/>
      <c r="O63" s="288"/>
      <c r="P63" s="288"/>
      <c r="Q63" s="288"/>
      <c r="R63" s="288"/>
      <c r="S63" s="27"/>
    </row>
    <row r="64" spans="1:19">
      <c r="A64" s="48" t="s">
        <v>24</v>
      </c>
      <c r="B64" s="288" t="s">
        <v>110</v>
      </c>
      <c r="C64" s="288"/>
      <c r="D64" s="288"/>
      <c r="E64" s="288"/>
      <c r="F64" s="288"/>
      <c r="G64" s="288"/>
      <c r="H64" s="288"/>
      <c r="I64" s="27"/>
      <c r="K64" s="48" t="s">
        <v>24</v>
      </c>
      <c r="L64" s="288" t="s">
        <v>110</v>
      </c>
      <c r="M64" s="288"/>
      <c r="N64" s="288"/>
      <c r="O64" s="288"/>
      <c r="P64" s="288"/>
      <c r="Q64" s="288"/>
      <c r="R64" s="288"/>
      <c r="S64" s="27"/>
    </row>
    <row r="65" spans="1:19">
      <c r="A65" s="285" t="s">
        <v>111</v>
      </c>
      <c r="B65" s="285"/>
      <c r="C65" s="285"/>
      <c r="D65" s="285"/>
      <c r="E65" s="285"/>
      <c r="F65" s="285"/>
      <c r="G65" s="285"/>
      <c r="H65" s="285"/>
      <c r="I65" s="27">
        <f>SUM(I60:I64)</f>
        <v>147</v>
      </c>
      <c r="K65" s="285" t="s">
        <v>111</v>
      </c>
      <c r="L65" s="285"/>
      <c r="M65" s="285"/>
      <c r="N65" s="285"/>
      <c r="O65" s="285"/>
      <c r="P65" s="285"/>
      <c r="Q65" s="285"/>
      <c r="R65" s="285"/>
      <c r="S65" s="27">
        <f>SUM(S60:S64)</f>
        <v>215</v>
      </c>
    </row>
    <row r="66" spans="1:19">
      <c r="A66" s="50" t="s">
        <v>25</v>
      </c>
      <c r="B66" s="288" t="s">
        <v>84</v>
      </c>
      <c r="C66" s="288"/>
      <c r="D66" s="288"/>
      <c r="E66" s="288"/>
      <c r="F66" s="288"/>
      <c r="G66" s="288"/>
      <c r="H66" s="288"/>
      <c r="I66" s="74">
        <f>I53</f>
        <v>46.79</v>
      </c>
      <c r="K66" s="50" t="s">
        <v>25</v>
      </c>
      <c r="L66" s="288" t="s">
        <v>84</v>
      </c>
      <c r="M66" s="288"/>
      <c r="N66" s="288"/>
      <c r="O66" s="288"/>
      <c r="P66" s="288"/>
      <c r="Q66" s="288"/>
      <c r="R66" s="288"/>
      <c r="S66" s="74">
        <f>S53</f>
        <v>68.430000000000007</v>
      </c>
    </row>
    <row r="67" spans="1:19">
      <c r="A67" s="285" t="s">
        <v>112</v>
      </c>
      <c r="B67" s="285"/>
      <c r="C67" s="285"/>
      <c r="D67" s="285"/>
      <c r="E67" s="285"/>
      <c r="F67" s="285"/>
      <c r="G67" s="285"/>
      <c r="H67" s="285"/>
      <c r="I67" s="27">
        <f>I65+I66</f>
        <v>193.79</v>
      </c>
      <c r="K67" s="285" t="s">
        <v>112</v>
      </c>
      <c r="L67" s="285"/>
      <c r="M67" s="285"/>
      <c r="N67" s="285"/>
      <c r="O67" s="285"/>
      <c r="P67" s="285"/>
      <c r="Q67" s="285"/>
      <c r="R67" s="285"/>
      <c r="S67" s="27">
        <f>S65+S66</f>
        <v>283.43</v>
      </c>
    </row>
  </sheetData>
  <mergeCells count="172">
    <mergeCell ref="H8:I8"/>
    <mergeCell ref="B9:G9"/>
    <mergeCell ref="H9:I9"/>
    <mergeCell ref="A16:G16"/>
    <mergeCell ref="H16:I16"/>
    <mergeCell ref="A1:I1"/>
    <mergeCell ref="A2:I2"/>
    <mergeCell ref="A4:E4"/>
    <mergeCell ref="F4:I4"/>
    <mergeCell ref="A5:E5"/>
    <mergeCell ref="F5:I5"/>
    <mergeCell ref="B10:G10"/>
    <mergeCell ref="H10:I10"/>
    <mergeCell ref="B11:G11"/>
    <mergeCell ref="H11:I11"/>
    <mergeCell ref="A3:I3"/>
    <mergeCell ref="A13:I13"/>
    <mergeCell ref="A14:E14"/>
    <mergeCell ref="F14:G14"/>
    <mergeCell ref="H14:I14"/>
    <mergeCell ref="A15:E15"/>
    <mergeCell ref="B8:G8"/>
    <mergeCell ref="A67:H67"/>
    <mergeCell ref="B63:H63"/>
    <mergeCell ref="B64:H64"/>
    <mergeCell ref="A65:H65"/>
    <mergeCell ref="B51:G51"/>
    <mergeCell ref="B52:G52"/>
    <mergeCell ref="F15:G15"/>
    <mergeCell ref="H15:I15"/>
    <mergeCell ref="B12:G12"/>
    <mergeCell ref="H12:I12"/>
    <mergeCell ref="B20:G20"/>
    <mergeCell ref="H20:I20"/>
    <mergeCell ref="B21:G21"/>
    <mergeCell ref="H21:I21"/>
    <mergeCell ref="B22:G22"/>
    <mergeCell ref="H22:I22"/>
    <mergeCell ref="A17:I17"/>
    <mergeCell ref="A18:I18"/>
    <mergeCell ref="B19:G19"/>
    <mergeCell ref="H19:I19"/>
    <mergeCell ref="B60:H60"/>
    <mergeCell ref="B61:H61"/>
    <mergeCell ref="B62:H62"/>
    <mergeCell ref="B40:G40"/>
    <mergeCell ref="A41:G41"/>
    <mergeCell ref="B42:G42"/>
    <mergeCell ref="A43:G43"/>
    <mergeCell ref="B44:G44"/>
    <mergeCell ref="B45:G45"/>
    <mergeCell ref="B46:G46"/>
    <mergeCell ref="B47:G47"/>
    <mergeCell ref="B48:G48"/>
    <mergeCell ref="B49:G49"/>
    <mergeCell ref="B50:G50"/>
    <mergeCell ref="K1:S1"/>
    <mergeCell ref="K2:S2"/>
    <mergeCell ref="K4:O4"/>
    <mergeCell ref="P4:S4"/>
    <mergeCell ref="K5:O5"/>
    <mergeCell ref="P5:S5"/>
    <mergeCell ref="K3:S3"/>
    <mergeCell ref="A39:G39"/>
    <mergeCell ref="B24:G24"/>
    <mergeCell ref="L10:Q10"/>
    <mergeCell ref="R10:S10"/>
    <mergeCell ref="L11:Q11"/>
    <mergeCell ref="R11:S11"/>
    <mergeCell ref="L12:Q12"/>
    <mergeCell ref="R12:S12"/>
    <mergeCell ref="K6:S6"/>
    <mergeCell ref="H24:I24"/>
    <mergeCell ref="A25:I25"/>
    <mergeCell ref="A26:I26"/>
    <mergeCell ref="B23:G23"/>
    <mergeCell ref="H23:I23"/>
    <mergeCell ref="A6:I6"/>
    <mergeCell ref="A7:I7"/>
    <mergeCell ref="K16:Q16"/>
    <mergeCell ref="R16:S16"/>
    <mergeCell ref="K17:S17"/>
    <mergeCell ref="B66:H66"/>
    <mergeCell ref="A36:I36"/>
    <mergeCell ref="A37:I37"/>
    <mergeCell ref="B38:G38"/>
    <mergeCell ref="B33:H33"/>
    <mergeCell ref="A34:H34"/>
    <mergeCell ref="A35:H35"/>
    <mergeCell ref="B27:G27"/>
    <mergeCell ref="B28:H28"/>
    <mergeCell ref="B29:G29"/>
    <mergeCell ref="B30:G30"/>
    <mergeCell ref="B31:G31"/>
    <mergeCell ref="B32:G32"/>
    <mergeCell ref="A53:H53"/>
    <mergeCell ref="A54:G54"/>
    <mergeCell ref="A55:B57"/>
    <mergeCell ref="C55:I55"/>
    <mergeCell ref="C56:I56"/>
    <mergeCell ref="C57:I57"/>
    <mergeCell ref="A58:I58"/>
    <mergeCell ref="A59:H59"/>
    <mergeCell ref="K13:S13"/>
    <mergeCell ref="K14:O14"/>
    <mergeCell ref="P14:Q14"/>
    <mergeCell ref="R14:S14"/>
    <mergeCell ref="K15:O15"/>
    <mergeCell ref="P15:Q15"/>
    <mergeCell ref="R15:S15"/>
    <mergeCell ref="K7:S7"/>
    <mergeCell ref="L8:Q8"/>
    <mergeCell ref="R8:S8"/>
    <mergeCell ref="L9:Q9"/>
    <mergeCell ref="R9:S9"/>
    <mergeCell ref="L23:Q23"/>
    <mergeCell ref="R23:S23"/>
    <mergeCell ref="L20:Q20"/>
    <mergeCell ref="R20:S20"/>
    <mergeCell ref="L21:Q21"/>
    <mergeCell ref="R21:S21"/>
    <mergeCell ref="L22:Q22"/>
    <mergeCell ref="R22:S22"/>
    <mergeCell ref="K18:S18"/>
    <mergeCell ref="L19:Q19"/>
    <mergeCell ref="R19:S19"/>
    <mergeCell ref="L27:Q27"/>
    <mergeCell ref="L28:R28"/>
    <mergeCell ref="L29:Q29"/>
    <mergeCell ref="L30:Q30"/>
    <mergeCell ref="L31:Q31"/>
    <mergeCell ref="L32:Q32"/>
    <mergeCell ref="L24:Q24"/>
    <mergeCell ref="R24:S24"/>
    <mergeCell ref="K25:S25"/>
    <mergeCell ref="K26:S26"/>
    <mergeCell ref="K39:Q39"/>
    <mergeCell ref="L40:Q40"/>
    <mergeCell ref="K41:Q41"/>
    <mergeCell ref="L42:Q42"/>
    <mergeCell ref="K43:Q43"/>
    <mergeCell ref="L44:Q44"/>
    <mergeCell ref="L33:R33"/>
    <mergeCell ref="K34:R34"/>
    <mergeCell ref="K35:R35"/>
    <mergeCell ref="K36:S36"/>
    <mergeCell ref="K37:S37"/>
    <mergeCell ref="L38:Q38"/>
    <mergeCell ref="L63:R63"/>
    <mergeCell ref="L64:R64"/>
    <mergeCell ref="K65:R65"/>
    <mergeCell ref="L66:R66"/>
    <mergeCell ref="K67:R67"/>
    <mergeCell ref="K58:S58"/>
    <mergeCell ref="K59:R59"/>
    <mergeCell ref="L60:R60"/>
    <mergeCell ref="L61:R61"/>
    <mergeCell ref="L62:R62"/>
    <mergeCell ref="L51:Q51"/>
    <mergeCell ref="L52:Q52"/>
    <mergeCell ref="K53:R53"/>
    <mergeCell ref="K54:Q54"/>
    <mergeCell ref="K55:L57"/>
    <mergeCell ref="M55:S55"/>
    <mergeCell ref="M56:S56"/>
    <mergeCell ref="M57:S57"/>
    <mergeCell ref="L45:Q45"/>
    <mergeCell ref="L46:Q46"/>
    <mergeCell ref="L47:Q47"/>
    <mergeCell ref="L48:Q48"/>
    <mergeCell ref="L49:Q49"/>
    <mergeCell ref="L50:Q50"/>
  </mergeCells>
  <pageMargins left="0.511811024" right="0.511811024" top="0.78740157499999996" bottom="0.78740157499999996" header="0.31496062000000002" footer="0.31496062000000002"/>
  <pageSetup paperSize="9" fitToHeight="0" orientation="portrait" r:id="rId1"/>
  <rowBreaks count="1" manualBreakCount="1">
    <brk id="36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CONSOLIDADA</vt:lpstr>
      <vt:lpstr>Motorista 44 hs</vt:lpstr>
      <vt:lpstr>Uniforme</vt:lpstr>
      <vt:lpstr>Hora extra 50% e 100%</vt:lpstr>
      <vt:lpstr>Hora extra c adic. noturno</vt:lpstr>
      <vt:lpstr>Diárias</vt:lpstr>
      <vt:lpstr>CONSOLIDADA!Area_de_impressao</vt:lpstr>
      <vt:lpstr>'Hora extra 50% e 100%'!Area_de_impressao</vt:lpstr>
      <vt:lpstr>'Motorista 44 hs'!Area_de_impressao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Luiz Soares Da Costa</dc:creator>
  <cp:lastModifiedBy>Jerilly Paula Souto</cp:lastModifiedBy>
  <cp:lastPrinted>2019-02-07T16:02:14Z</cp:lastPrinted>
  <dcterms:created xsi:type="dcterms:W3CDTF">2017-11-09T17:39:54Z</dcterms:created>
  <dcterms:modified xsi:type="dcterms:W3CDTF">2019-02-19T19:57:06Z</dcterms:modified>
</cp:coreProperties>
</file>